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"/>
    </mc:Choice>
  </mc:AlternateContent>
  <xr:revisionPtr revIDLastSave="0" documentId="13_ncr:1_{9B204515-1B34-43E7-9915-E1CE3BA424E8}" xr6:coauthVersionLast="47" xr6:coauthVersionMax="47" xr10:uidLastSave="{00000000-0000-0000-0000-000000000000}"/>
  <bookViews>
    <workbookView xWindow="-120" yWindow="-120" windowWidth="29040" windowHeight="15720" activeTab="3" xr2:uid="{EE9DC06B-1E3D-4BA0-89A2-5CDC773C59FA}"/>
  </bookViews>
  <sheets>
    <sheet name="Olah Data Skripsi" sheetId="2" r:id="rId1"/>
    <sheet name="Sheet3" sheetId="3" r:id="rId2"/>
    <sheet name="Sheet4" sheetId="4" r:id="rId3"/>
    <sheet name="Sheet5" sheetId="5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2" l="1"/>
  <c r="C69" i="2"/>
  <c r="G28" i="2"/>
  <c r="I29" i="2"/>
  <c r="H29" i="2"/>
  <c r="G29" i="2"/>
  <c r="E49" i="2"/>
  <c r="I28" i="2"/>
  <c r="E29" i="2"/>
  <c r="E30" i="2"/>
  <c r="E28" i="2"/>
  <c r="F29" i="2"/>
  <c r="F30" i="2"/>
  <c r="F28" i="2"/>
  <c r="F42" i="2"/>
  <c r="F53" i="2" s="1"/>
  <c r="F43" i="2"/>
  <c r="F44" i="2"/>
  <c r="F45" i="2"/>
  <c r="F46" i="2"/>
  <c r="F47" i="2"/>
  <c r="F48" i="2"/>
  <c r="F49" i="2"/>
  <c r="F50" i="2"/>
  <c r="F51" i="2"/>
  <c r="F52" i="2"/>
  <c r="F41" i="2"/>
  <c r="L60" i="2"/>
  <c r="P43" i="2"/>
  <c r="P44" i="2"/>
  <c r="P45" i="2"/>
  <c r="P46" i="2"/>
  <c r="P47" i="2"/>
  <c r="P48" i="2"/>
  <c r="P49" i="2"/>
  <c r="P50" i="2"/>
  <c r="P51" i="2"/>
  <c r="P52" i="2"/>
  <c r="P42" i="2"/>
  <c r="P53" i="2" s="1"/>
  <c r="M69" i="2" s="1"/>
  <c r="O69" i="2" s="1"/>
  <c r="J44" i="2"/>
  <c r="J45" i="2"/>
  <c r="J46" i="2"/>
  <c r="J47" i="2"/>
  <c r="J48" i="2"/>
  <c r="J49" i="2"/>
  <c r="J50" i="2"/>
  <c r="J51" i="2"/>
  <c r="J52" i="2"/>
  <c r="J43" i="2"/>
  <c r="D42" i="2"/>
  <c r="D43" i="2"/>
  <c r="D44" i="2"/>
  <c r="D45" i="2"/>
  <c r="D46" i="2"/>
  <c r="D47" i="2"/>
  <c r="D48" i="2"/>
  <c r="D49" i="2"/>
  <c r="D50" i="2"/>
  <c r="D51" i="2"/>
  <c r="D52" i="2"/>
  <c r="D41" i="2"/>
  <c r="F24" i="2"/>
  <c r="E88" i="2"/>
  <c r="I23" i="2"/>
  <c r="E43" i="2"/>
  <c r="E44" i="2"/>
  <c r="E45" i="2"/>
  <c r="E46" i="2"/>
  <c r="E47" i="2"/>
  <c r="E48" i="2"/>
  <c r="E50" i="2"/>
  <c r="E51" i="2"/>
  <c r="E52" i="2"/>
  <c r="E42" i="2"/>
  <c r="E41" i="2"/>
  <c r="W13" i="2"/>
  <c r="J22" i="2"/>
  <c r="E70" i="2"/>
  <c r="D70" i="2"/>
  <c r="C70" i="2"/>
  <c r="N69" i="2"/>
  <c r="N70" i="2"/>
  <c r="M70" i="2"/>
  <c r="I70" i="2"/>
  <c r="I69" i="2"/>
  <c r="H70" i="2"/>
  <c r="O70" i="2"/>
  <c r="J70" i="2"/>
  <c r="D62" i="2"/>
  <c r="R54" i="2"/>
  <c r="D61" i="2" s="1"/>
  <c r="L54" i="2"/>
  <c r="D60" i="2" s="1"/>
  <c r="J42" i="2"/>
  <c r="J41" i="2"/>
  <c r="D28" i="2"/>
  <c r="F54" i="2"/>
  <c r="D59" i="2" s="1"/>
  <c r="C16" i="2"/>
  <c r="D16" i="2"/>
  <c r="J21" i="2"/>
  <c r="T18" i="2"/>
  <c r="M9" i="2" s="1"/>
  <c r="W11" i="2"/>
  <c r="W12" i="2" s="1"/>
  <c r="T10" i="2"/>
  <c r="T12" i="2" s="1"/>
  <c r="T13" i="2" s="1"/>
  <c r="F21" i="2"/>
  <c r="I22" i="2"/>
  <c r="P11" i="2" s="1"/>
  <c r="D29" i="2"/>
  <c r="D30" i="2"/>
  <c r="I16" i="2"/>
  <c r="I17" i="2" s="1"/>
  <c r="J16" i="2"/>
  <c r="J17" i="2" s="1"/>
  <c r="I30" i="2" s="1"/>
  <c r="H16" i="2"/>
  <c r="H17" i="2" s="1"/>
  <c r="E5" i="2"/>
  <c r="E6" i="2"/>
  <c r="E7" i="2"/>
  <c r="E8" i="2"/>
  <c r="E9" i="2"/>
  <c r="E10" i="2"/>
  <c r="E11" i="2"/>
  <c r="E12" i="2"/>
  <c r="E13" i="2"/>
  <c r="E14" i="2"/>
  <c r="E15" i="2"/>
  <c r="E4" i="2"/>
  <c r="K5" i="2"/>
  <c r="K6" i="2"/>
  <c r="K7" i="2"/>
  <c r="K8" i="2"/>
  <c r="K9" i="2"/>
  <c r="K10" i="2"/>
  <c r="K11" i="2"/>
  <c r="K12" i="2"/>
  <c r="K13" i="2"/>
  <c r="K14" i="2"/>
  <c r="K15" i="2"/>
  <c r="K4" i="2"/>
  <c r="K20" i="3"/>
  <c r="N35" i="4"/>
  <c r="M35" i="4"/>
  <c r="L35" i="4"/>
  <c r="K35" i="4"/>
  <c r="J35" i="4"/>
  <c r="N34" i="4"/>
  <c r="M34" i="4"/>
  <c r="L34" i="4"/>
  <c r="K34" i="4"/>
  <c r="J34" i="4"/>
  <c r="N32" i="4"/>
  <c r="M32" i="4"/>
  <c r="L32" i="4"/>
  <c r="K32" i="4"/>
  <c r="J32" i="4"/>
  <c r="N31" i="4"/>
  <c r="M31" i="4"/>
  <c r="L31" i="4"/>
  <c r="K31" i="4"/>
  <c r="J31" i="4"/>
  <c r="N30" i="4"/>
  <c r="M30" i="4"/>
  <c r="L30" i="4"/>
  <c r="K30" i="4"/>
  <c r="J30" i="4"/>
  <c r="N29" i="4"/>
  <c r="M29" i="4"/>
  <c r="L29" i="4"/>
  <c r="K29" i="4"/>
  <c r="J29" i="4"/>
  <c r="N28" i="4"/>
  <c r="M28" i="4"/>
  <c r="L28" i="4"/>
  <c r="K28" i="4"/>
  <c r="J28" i="4"/>
  <c r="N27" i="4"/>
  <c r="M27" i="4"/>
  <c r="L27" i="4"/>
  <c r="K27" i="4"/>
  <c r="J27" i="4"/>
  <c r="N26" i="4"/>
  <c r="M26" i="4"/>
  <c r="L26" i="4"/>
  <c r="K26" i="4"/>
  <c r="J26" i="4"/>
  <c r="N25" i="4"/>
  <c r="M25" i="4"/>
  <c r="L25" i="4"/>
  <c r="K25" i="4"/>
  <c r="J25" i="4"/>
  <c r="N24" i="4"/>
  <c r="M24" i="4"/>
  <c r="L24" i="4"/>
  <c r="K24" i="4"/>
  <c r="J24" i="4"/>
  <c r="N23" i="4"/>
  <c r="M23" i="4"/>
  <c r="L23" i="4"/>
  <c r="K23" i="4"/>
  <c r="J23" i="4"/>
  <c r="N22" i="4"/>
  <c r="M22" i="4"/>
  <c r="L22" i="4"/>
  <c r="K22" i="4"/>
  <c r="J22" i="4"/>
  <c r="N21" i="4"/>
  <c r="N33" i="4" s="1"/>
  <c r="N36" i="4" s="1"/>
  <c r="M21" i="4"/>
  <c r="M33" i="4" s="1"/>
  <c r="M36" i="4" s="1"/>
  <c r="L21" i="4"/>
  <c r="L33" i="4" s="1"/>
  <c r="L36" i="4" s="1"/>
  <c r="K21" i="4"/>
  <c r="K33" i="4" s="1"/>
  <c r="K36" i="4" s="1"/>
  <c r="J21" i="4"/>
  <c r="J33" i="4" s="1"/>
  <c r="J36" i="4" s="1"/>
  <c r="N20" i="4"/>
  <c r="M20" i="4"/>
  <c r="L20" i="4"/>
  <c r="K20" i="4"/>
  <c r="J20" i="4"/>
  <c r="N18" i="4"/>
  <c r="M18" i="4"/>
  <c r="L18" i="4"/>
  <c r="K18" i="4"/>
  <c r="J18" i="4"/>
  <c r="N17" i="4"/>
  <c r="M17" i="4"/>
  <c r="L17" i="4"/>
  <c r="K17" i="4"/>
  <c r="J17" i="4"/>
  <c r="N15" i="4"/>
  <c r="M15" i="4"/>
  <c r="L15" i="4"/>
  <c r="K15" i="4"/>
  <c r="J15" i="4"/>
  <c r="N14" i="4"/>
  <c r="M14" i="4"/>
  <c r="L14" i="4"/>
  <c r="K14" i="4"/>
  <c r="J14" i="4"/>
  <c r="N13" i="4"/>
  <c r="M13" i="4"/>
  <c r="L13" i="4"/>
  <c r="K13" i="4"/>
  <c r="J13" i="4"/>
  <c r="N12" i="4"/>
  <c r="M12" i="4"/>
  <c r="L12" i="4"/>
  <c r="K12" i="4"/>
  <c r="J12" i="4"/>
  <c r="N11" i="4"/>
  <c r="M11" i="4"/>
  <c r="L11" i="4"/>
  <c r="K11" i="4"/>
  <c r="J11" i="4"/>
  <c r="N10" i="4"/>
  <c r="M10" i="4"/>
  <c r="L10" i="4"/>
  <c r="K10" i="4"/>
  <c r="J10" i="4"/>
  <c r="N9" i="4"/>
  <c r="M9" i="4"/>
  <c r="L9" i="4"/>
  <c r="K9" i="4"/>
  <c r="J9" i="4"/>
  <c r="N8" i="4"/>
  <c r="M8" i="4"/>
  <c r="L8" i="4"/>
  <c r="K8" i="4"/>
  <c r="J8" i="4"/>
  <c r="N7" i="4"/>
  <c r="M7" i="4"/>
  <c r="L7" i="4"/>
  <c r="K7" i="4"/>
  <c r="J7" i="4"/>
  <c r="N6" i="4"/>
  <c r="M6" i="4"/>
  <c r="L6" i="4"/>
  <c r="K6" i="4"/>
  <c r="J6" i="4"/>
  <c r="N5" i="4"/>
  <c r="M5" i="4"/>
  <c r="L5" i="4"/>
  <c r="K5" i="4"/>
  <c r="J5" i="4"/>
  <c r="N4" i="4"/>
  <c r="N16" i="4" s="1"/>
  <c r="N19" i="4" s="1"/>
  <c r="M4" i="4"/>
  <c r="M16" i="4" s="1"/>
  <c r="M19" i="4" s="1"/>
  <c r="L4" i="4"/>
  <c r="L16" i="4" s="1"/>
  <c r="L19" i="4" s="1"/>
  <c r="K4" i="4"/>
  <c r="K16" i="4" s="1"/>
  <c r="K19" i="4" s="1"/>
  <c r="J4" i="4"/>
  <c r="J16" i="4" s="1"/>
  <c r="J19" i="4" s="1"/>
  <c r="D53" i="2" l="1"/>
  <c r="O71" i="2"/>
  <c r="K45" i="2"/>
  <c r="P41" i="2"/>
  <c r="P20" i="2"/>
  <c r="Q44" i="2"/>
  <c r="R44" i="2"/>
  <c r="R50" i="2"/>
  <c r="Q49" i="2"/>
  <c r="K50" i="2"/>
  <c r="L50" i="2" s="1"/>
  <c r="Q50" i="2"/>
  <c r="P12" i="2"/>
  <c r="P19" i="2"/>
  <c r="K51" i="2"/>
  <c r="P21" i="2"/>
  <c r="K46" i="2"/>
  <c r="L46" i="2" s="1"/>
  <c r="Q45" i="2"/>
  <c r="R45" i="2" s="1"/>
  <c r="Q51" i="2"/>
  <c r="R51" i="2" s="1"/>
  <c r="K52" i="2"/>
  <c r="L52" i="2" s="1"/>
  <c r="P14" i="2"/>
  <c r="P10" i="2"/>
  <c r="K41" i="2"/>
  <c r="L41" i="2" s="1"/>
  <c r="Q46" i="2"/>
  <c r="Q52" i="2"/>
  <c r="P15" i="2"/>
  <c r="K42" i="2"/>
  <c r="L42" i="2" s="1"/>
  <c r="Q41" i="2"/>
  <c r="Q47" i="2"/>
  <c r="R47" i="2" s="1"/>
  <c r="K47" i="2"/>
  <c r="P16" i="2"/>
  <c r="K48" i="2"/>
  <c r="P17" i="2"/>
  <c r="K43" i="2"/>
  <c r="Q42" i="2"/>
  <c r="Q48" i="2"/>
  <c r="L51" i="2"/>
  <c r="P13" i="2"/>
  <c r="P18" i="2"/>
  <c r="K49" i="2"/>
  <c r="K44" i="2"/>
  <c r="Q43" i="2"/>
  <c r="L45" i="2"/>
  <c r="O14" i="2"/>
  <c r="O15" i="2"/>
  <c r="O16" i="2"/>
  <c r="O17" i="2"/>
  <c r="O20" i="2"/>
  <c r="Q20" i="2" s="1"/>
  <c r="O21" i="2"/>
  <c r="O11" i="2"/>
  <c r="Q11" i="2" s="1"/>
  <c r="O10" i="2"/>
  <c r="O12" i="2"/>
  <c r="Q12" i="2" s="1"/>
  <c r="O13" i="2"/>
  <c r="O18" i="2"/>
  <c r="Q18" i="2" s="1"/>
  <c r="O19" i="2"/>
  <c r="Q19" i="2" s="1"/>
  <c r="I24" i="2"/>
  <c r="E16" i="2"/>
  <c r="F23" i="2"/>
  <c r="K16" i="2"/>
  <c r="L47" i="2" l="1"/>
  <c r="R49" i="2"/>
  <c r="R52" i="2"/>
  <c r="Q10" i="2"/>
  <c r="Q17" i="2"/>
  <c r="R46" i="2"/>
  <c r="R48" i="2"/>
  <c r="Q53" i="2"/>
  <c r="L48" i="2"/>
  <c r="L49" i="2"/>
  <c r="L43" i="2"/>
  <c r="P22" i="2"/>
  <c r="R41" i="2"/>
  <c r="R43" i="2"/>
  <c r="J53" i="2"/>
  <c r="Q21" i="2"/>
  <c r="R42" i="2"/>
  <c r="R53" i="2"/>
  <c r="C61" i="2" s="1"/>
  <c r="Q16" i="2"/>
  <c r="Q15" i="2"/>
  <c r="Q14" i="2"/>
  <c r="K53" i="2"/>
  <c r="L44" i="2"/>
  <c r="Q13" i="2"/>
  <c r="O22" i="2"/>
  <c r="E53" i="2"/>
  <c r="D69" i="2" s="1"/>
  <c r="E69" i="2" s="1"/>
  <c r="E71" i="2" s="1"/>
  <c r="L53" i="2" l="1"/>
  <c r="C60" i="2" s="1"/>
  <c r="E60" i="2" s="1"/>
  <c r="H69" i="2"/>
  <c r="J69" i="2" s="1"/>
  <c r="J71" i="2" s="1"/>
  <c r="H28" i="2"/>
  <c r="E61" i="2"/>
  <c r="Q22" i="2"/>
  <c r="G30" i="2"/>
  <c r="H30" i="2" s="1"/>
  <c r="C59" i="2"/>
  <c r="E59" i="2" s="1"/>
  <c r="C62" i="2" l="1"/>
  <c r="E63" i="2" s="1"/>
  <c r="E6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Prayudha Dewantara</author>
  </authors>
  <commentList>
    <comment ref="D6" authorId="0" shapeId="0" xr:uid="{F27A1061-2228-4661-BE11-02B920043C74}">
      <text>
        <r>
          <rPr>
            <b/>
            <sz val="9"/>
            <color indexed="81"/>
            <rFont val="Tahoma"/>
            <family val="2"/>
          </rPr>
          <t>Prayudha Dewantara:</t>
        </r>
        <r>
          <rPr>
            <sz val="9"/>
            <color indexed="81"/>
            <rFont val="Tahoma"/>
            <family val="2"/>
          </rPr>
          <t xml:space="preserve">
6000 jam</t>
        </r>
      </text>
    </comment>
  </commentList>
</comments>
</file>

<file path=xl/sharedStrings.xml><?xml version="1.0" encoding="utf-8"?>
<sst xmlns="http://schemas.openxmlformats.org/spreadsheetml/2006/main" count="423" uniqueCount="141">
  <si>
    <t>Jumlah</t>
  </si>
  <si>
    <t>No.</t>
  </si>
  <si>
    <t>Type Compressor</t>
  </si>
  <si>
    <t>Brand</t>
  </si>
  <si>
    <t>Pressure</t>
  </si>
  <si>
    <t>Supply</t>
  </si>
  <si>
    <t>Jenis Oli</t>
  </si>
  <si>
    <t>Satuan</t>
  </si>
  <si>
    <t>Periode dalam 1 tahun</t>
  </si>
  <si>
    <t>Total dalam 1 tahun</t>
  </si>
  <si>
    <t>GA 90 VSD</t>
  </si>
  <si>
    <t>GA 90+FF</t>
  </si>
  <si>
    <t>GA90FF</t>
  </si>
  <si>
    <t>GA 90</t>
  </si>
  <si>
    <t>GA 90+</t>
  </si>
  <si>
    <t>G 75</t>
  </si>
  <si>
    <t>GA 75</t>
  </si>
  <si>
    <t>GA 90 VSD FF</t>
  </si>
  <si>
    <t>Atlas Copco</t>
  </si>
  <si>
    <t>Hitachi</t>
  </si>
  <si>
    <t>GA 110+</t>
  </si>
  <si>
    <t>14 Bar</t>
  </si>
  <si>
    <t>10 Bar</t>
  </si>
  <si>
    <t>8,5 Bar</t>
  </si>
  <si>
    <t>12,8 Bar</t>
  </si>
  <si>
    <t>OSP- 22S5ANA</t>
  </si>
  <si>
    <t>8 Bar</t>
  </si>
  <si>
    <t>12,75 Bar</t>
  </si>
  <si>
    <t>13,8 Bar</t>
  </si>
  <si>
    <t>Xtend Duty</t>
  </si>
  <si>
    <t>Hisrew nex series</t>
  </si>
  <si>
    <t>Pail/20L</t>
  </si>
  <si>
    <t>GA 250</t>
  </si>
  <si>
    <t>B&amp;D 110</t>
  </si>
  <si>
    <t>B&amp;D 250</t>
  </si>
  <si>
    <t>Baldor Tech</t>
  </si>
  <si>
    <t>UNIT</t>
  </si>
  <si>
    <t>Material Description</t>
  </si>
  <si>
    <t>Unit Price</t>
  </si>
  <si>
    <t>QTY</t>
  </si>
  <si>
    <t>Total Price</t>
  </si>
  <si>
    <t>A</t>
  </si>
  <si>
    <t>B</t>
  </si>
  <si>
    <t>C</t>
  </si>
  <si>
    <t>D</t>
  </si>
  <si>
    <t>E</t>
  </si>
  <si>
    <t>Air Compressor 1</t>
  </si>
  <si>
    <t>FILTER KIT</t>
  </si>
  <si>
    <t>OIL SEPARATOR KIT</t>
  </si>
  <si>
    <t>OIL CAN 20L RS XD</t>
  </si>
  <si>
    <t>PREVENTATIVE KIT</t>
  </si>
  <si>
    <t>KIT SET OF WEARING PARTS</t>
  </si>
  <si>
    <t>ELEMENT MOUNTING KIT</t>
  </si>
  <si>
    <t>KIT ELEMENT OVERHAUL</t>
  </si>
  <si>
    <t>MOTOR OVERHAUL KIT</t>
  </si>
  <si>
    <t>ANTIVIBR.PAD</t>
  </si>
  <si>
    <t>VIBRATION DAMPER</t>
  </si>
  <si>
    <t>CARBON REMOVER AGFA-03</t>
  </si>
  <si>
    <t>Total Sparepart</t>
  </si>
  <si>
    <t>Labor visit A, B, C</t>
  </si>
  <si>
    <t>Labor visit E</t>
  </si>
  <si>
    <t>Total + labor visit</t>
  </si>
  <si>
    <t>Air Compressor 3</t>
  </si>
  <si>
    <t>AIR/OIL FILTER KIT</t>
  </si>
  <si>
    <t>8000H MAINT KIT</t>
  </si>
  <si>
    <t>GEARBOX OVERHAULKIT</t>
  </si>
  <si>
    <t>SEAL WASHER KIT</t>
  </si>
  <si>
    <t>COOLER KIT</t>
  </si>
  <si>
    <t>EXCH ELMT INSTALL KIT</t>
  </si>
  <si>
    <t>GRLP ELMT OVERHAUL KT</t>
  </si>
  <si>
    <t>RUBBER BUFFER</t>
  </si>
  <si>
    <t>BUFFER</t>
  </si>
  <si>
    <t>FLEX.COUPLING</t>
  </si>
  <si>
    <t>Air Compressors</t>
  </si>
  <si>
    <t>No</t>
  </si>
  <si>
    <t>List of Utility</t>
  </si>
  <si>
    <t>Name</t>
  </si>
  <si>
    <t>Oil</t>
  </si>
  <si>
    <t>Placement</t>
  </si>
  <si>
    <t>Plan</t>
  </si>
  <si>
    <t>E1</t>
  </si>
  <si>
    <t>DATA KEBUTUHAN OLI TAHUN 2023</t>
  </si>
  <si>
    <t>note :  Setiap pergantian oli compressor selalu mengganti Sparator kit dan Filter kit</t>
  </si>
  <si>
    <t>Baldor oil  screw</t>
  </si>
  <si>
    <t>15 Bar</t>
  </si>
  <si>
    <t>20 Bar</t>
  </si>
  <si>
    <t>125Bar</t>
  </si>
  <si>
    <t>Total</t>
  </si>
  <si>
    <t>Periode</t>
  </si>
  <si>
    <t>Brand Sparepart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</si>
  <si>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</si>
  <si>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</si>
  <si>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</si>
  <si>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</si>
  <si>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</si>
  <si>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</si>
  <si>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</si>
  <si>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</si>
  <si>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</si>
  <si>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</si>
  <si>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</si>
  <si>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</si>
  <si>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atlas copco</t>
  </si>
  <si>
    <t>hitachi</t>
  </si>
  <si>
    <t>baldor tech</t>
  </si>
  <si>
    <t>total</t>
  </si>
  <si>
    <t>perbulan</t>
  </si>
  <si>
    <t>komunikasi</t>
  </si>
  <si>
    <t>total pertahun</t>
  </si>
  <si>
    <t>rata2 perbulan</t>
  </si>
  <si>
    <t>rata-rata tiap bulan</t>
  </si>
  <si>
    <t>Holding Cost</t>
  </si>
  <si>
    <t>Ordering Cost</t>
  </si>
  <si>
    <t>Unit Cost</t>
  </si>
  <si>
    <t>perhitungan EOQ</t>
  </si>
  <si>
    <t>EOQ</t>
  </si>
  <si>
    <t>TIC</t>
  </si>
  <si>
    <t>Frekuensi</t>
  </si>
  <si>
    <t>Item</t>
  </si>
  <si>
    <t>Jasa</t>
  </si>
  <si>
    <t>Listrik Exhause</t>
  </si>
  <si>
    <t>Listrik Lampu</t>
  </si>
  <si>
    <t>biaya 2022</t>
  </si>
  <si>
    <t>Holding cost</t>
  </si>
  <si>
    <t>exhause</t>
  </si>
  <si>
    <t>lampiu</t>
  </si>
  <si>
    <t>Ordering cost</t>
  </si>
  <si>
    <t>Data Kebutuhan</t>
  </si>
  <si>
    <t>ROP</t>
  </si>
  <si>
    <t>ROP (AU*LT)+SS</t>
  </si>
  <si>
    <t>Usulan EOQ</t>
  </si>
  <si>
    <t>Usulan EOQ menggunakan POM QM</t>
  </si>
  <si>
    <t>Kondisi Saat Ini</t>
  </si>
  <si>
    <t>Selisih</t>
  </si>
  <si>
    <t>Perbandingan TC saat ini dengan metode EOQ</t>
  </si>
  <si>
    <t>Perbandingan</t>
  </si>
  <si>
    <r>
      <rPr>
        <b/>
        <i/>
        <sz val="11"/>
        <color theme="1"/>
        <rFont val="Times New Roman"/>
        <family val="1"/>
      </rPr>
      <t>Ordering Cost</t>
    </r>
    <r>
      <rPr>
        <b/>
        <sz val="11"/>
        <color theme="1"/>
        <rFont val="Times New Roman"/>
        <family val="1"/>
      </rPr>
      <t xml:space="preserve"> (tiap pemesanan)</t>
    </r>
  </si>
  <si>
    <r>
      <t>rata-rata per-</t>
    </r>
    <r>
      <rPr>
        <i/>
        <sz val="11"/>
        <color theme="1"/>
        <rFont val="Times New Roman"/>
        <family val="1"/>
      </rPr>
      <t>unit</t>
    </r>
  </si>
  <si>
    <t>Demand</t>
  </si>
  <si>
    <t xml:space="preserve">Demand </t>
  </si>
  <si>
    <t>TRY EOQ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</si>
</sst>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Rp&quot;* #,##0_-;\-&quot;Rp&quot;* #,##0_-;_-&quot;Rp&quot;* &quot;-&quot;_-;_-@_-"/>
    <numFmt numFmtId="164" formatCode="_-[$Rp-421]* #,##0_-;\-[$Rp-421]* #,##0_-;_-[$Rp-421]* &quot;-&quot;??_-;_-@_-"/>
  </numFmts>
  <fonts count="22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18"/>
      <color theme="1"/>
      <name val="Century Gothic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6"/>
      <color theme="1"/>
      <name val="Times New Roman"/>
      <family val="1"/>
    </font>
    <font>
      <b/>
      <i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0"/>
      <color theme="1"/>
      <name val="Times New Roman"/>
      <family val="1"/>
    </font>
    <font>
      <i/>
      <sz val="11"/>
      <color theme="1"/>
      <name val="Timees"/>
    </font>
    <font>
      <sz val="11"/>
      <color theme="1"/>
      <name val="Timees"/>
    </font>
    <font>
      <b/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dashed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indexed="64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dashed">
        <color auto="1"/>
      </bottom>
      <diagonal/>
    </border>
    <border>
      <left style="medium">
        <color auto="1"/>
      </left>
      <right/>
      <top style="thick">
        <color auto="1"/>
      </top>
      <bottom style="dashed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dashed">
        <color auto="1"/>
      </bottom>
      <diagonal/>
    </border>
    <border>
      <left style="thick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ck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 style="medium">
        <color auto="1"/>
      </left>
      <right style="thick">
        <color auto="1"/>
      </right>
      <top style="dashed">
        <color auto="1"/>
      </top>
      <bottom style="dashed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42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81">
    <xf numFmtId="0" fontId="0" fillId="0" borderId="0" xfId="0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4" fontId="0" fillId="0" borderId="11" xfId="0" applyNumberFormat="1" applyBorder="1" applyAlignment="1">
      <alignment vertical="center"/>
    </xf>
    <xf numFmtId="0" fontId="0" fillId="0" borderId="11" xfId="0" applyBorder="1" applyAlignment="1">
      <alignment horizontal="center" vertical="center"/>
    </xf>
    <xf numFmtId="3" fontId="0" fillId="0" borderId="11" xfId="0" applyNumberFormat="1" applyBorder="1" applyAlignment="1">
      <alignment vertical="center"/>
    </xf>
    <xf numFmtId="3" fontId="0" fillId="0" borderId="12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0" fillId="0" borderId="15" xfId="0" applyBorder="1" applyAlignment="1">
      <alignment horizontal="center" vertical="center"/>
    </xf>
    <xf numFmtId="3" fontId="0" fillId="0" borderId="15" xfId="0" applyNumberFormat="1" applyBorder="1" applyAlignment="1">
      <alignment vertical="center"/>
    </xf>
    <xf numFmtId="3" fontId="0" fillId="0" borderId="16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4" fontId="0" fillId="0" borderId="17" xfId="0" applyNumberFormat="1" applyBorder="1" applyAlignment="1">
      <alignment vertical="center"/>
    </xf>
    <xf numFmtId="0" fontId="0" fillId="0" borderId="17" xfId="0" applyBorder="1" applyAlignment="1">
      <alignment horizontal="center" vertical="center"/>
    </xf>
    <xf numFmtId="3" fontId="0" fillId="0" borderId="17" xfId="0" applyNumberFormat="1" applyBorder="1" applyAlignment="1">
      <alignment vertical="center"/>
    </xf>
    <xf numFmtId="3" fontId="0" fillId="0" borderId="18" xfId="0" applyNumberForma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9" xfId="0" applyBorder="1" applyAlignment="1">
      <alignment horizontal="center" vertical="center"/>
    </xf>
    <xf numFmtId="3" fontId="0" fillId="0" borderId="19" xfId="0" applyNumberFormat="1" applyBorder="1" applyAlignment="1">
      <alignment vertical="center"/>
    </xf>
    <xf numFmtId="3" fontId="0" fillId="0" borderId="20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8" fillId="0" borderId="23" xfId="1" applyFont="1" applyBorder="1"/>
    <xf numFmtId="0" fontId="8" fillId="0" borderId="23" xfId="1" applyFont="1" applyBorder="1" applyAlignment="1">
      <alignment horizontal="center"/>
    </xf>
    <xf numFmtId="164" fontId="8" fillId="0" borderId="23" xfId="1" applyNumberFormat="1" applyFont="1" applyBorder="1" applyAlignment="1">
      <alignment horizontal="center"/>
    </xf>
    <xf numFmtId="0" fontId="7" fillId="0" borderId="26" xfId="1" applyFont="1" applyBorder="1" applyAlignment="1">
      <alignment horizontal="center"/>
    </xf>
    <xf numFmtId="0" fontId="7" fillId="0" borderId="30" xfId="1" applyFont="1" applyBorder="1" applyAlignment="1">
      <alignment horizontal="center" vertical="center"/>
    </xf>
    <xf numFmtId="0" fontId="7" fillId="0" borderId="31" xfId="1" applyFont="1" applyBorder="1" applyAlignment="1">
      <alignment horizontal="center"/>
    </xf>
    <xf numFmtId="0" fontId="7" fillId="0" borderId="32" xfId="1" applyFont="1" applyBorder="1" applyAlignment="1">
      <alignment horizontal="center"/>
    </xf>
    <xf numFmtId="0" fontId="7" fillId="0" borderId="33" xfId="1" applyFont="1" applyBorder="1" applyAlignment="1">
      <alignment horizontal="center"/>
    </xf>
    <xf numFmtId="0" fontId="7" fillId="0" borderId="34" xfId="1" applyFont="1" applyBorder="1" applyAlignment="1">
      <alignment horizontal="center" vertical="center"/>
    </xf>
    <xf numFmtId="0" fontId="7" fillId="0" borderId="35" xfId="1" applyFont="1" applyBorder="1" applyAlignment="1">
      <alignment horizontal="center" vertical="center"/>
    </xf>
    <xf numFmtId="0" fontId="7" fillId="0" borderId="36" xfId="1" applyFont="1" applyBorder="1" applyAlignment="1">
      <alignment horizontal="center" vertical="center"/>
    </xf>
    <xf numFmtId="0" fontId="7" fillId="0" borderId="35" xfId="1" applyFont="1" applyBorder="1" applyAlignment="1">
      <alignment horizontal="center"/>
    </xf>
    <xf numFmtId="0" fontId="7" fillId="0" borderId="37" xfId="1" applyFont="1" applyBorder="1" applyAlignment="1">
      <alignment horizontal="center"/>
    </xf>
    <xf numFmtId="0" fontId="7" fillId="0" borderId="38" xfId="1" applyFont="1" applyBorder="1" applyAlignment="1">
      <alignment horizontal="center"/>
    </xf>
    <xf numFmtId="0" fontId="7" fillId="0" borderId="39" xfId="1" applyFont="1" applyBorder="1" applyAlignment="1">
      <alignment horizontal="center"/>
    </xf>
    <xf numFmtId="0" fontId="7" fillId="0" borderId="40" xfId="1" applyFont="1" applyBorder="1" applyAlignment="1">
      <alignment horizontal="center"/>
    </xf>
    <xf numFmtId="0" fontId="8" fillId="5" borderId="42" xfId="1" applyFont="1" applyFill="1" applyBorder="1" applyAlignment="1">
      <alignment horizontal="left" vertical="center"/>
    </xf>
    <xf numFmtId="0" fontId="8" fillId="5" borderId="23" xfId="1" applyFont="1" applyFill="1" applyBorder="1" applyAlignment="1">
      <alignment horizontal="center"/>
    </xf>
    <xf numFmtId="0" fontId="8" fillId="5" borderId="43" xfId="1" applyFont="1" applyFill="1" applyBorder="1" applyAlignment="1">
      <alignment horizontal="center"/>
    </xf>
    <xf numFmtId="0" fontId="8" fillId="5" borderId="44" xfId="1" applyFont="1" applyFill="1" applyBorder="1" applyAlignment="1">
      <alignment horizontal="center"/>
    </xf>
    <xf numFmtId="0" fontId="8" fillId="5" borderId="42" xfId="1" applyFont="1" applyFill="1" applyBorder="1" applyAlignment="1">
      <alignment horizontal="center"/>
    </xf>
    <xf numFmtId="0" fontId="8" fillId="5" borderId="45" xfId="1" applyFont="1" applyFill="1" applyBorder="1" applyAlignment="1">
      <alignment horizontal="center"/>
    </xf>
    <xf numFmtId="0" fontId="8" fillId="5" borderId="46" xfId="1" applyFont="1" applyFill="1" applyBorder="1" applyAlignment="1">
      <alignment horizontal="center"/>
    </xf>
    <xf numFmtId="0" fontId="8" fillId="5" borderId="47" xfId="1" applyFont="1" applyFill="1" applyBorder="1" applyAlignment="1">
      <alignment horizontal="center"/>
    </xf>
    <xf numFmtId="0" fontId="8" fillId="5" borderId="48" xfId="1" applyFont="1" applyFill="1" applyBorder="1" applyAlignment="1">
      <alignment horizontal="center"/>
    </xf>
    <xf numFmtId="0" fontId="8" fillId="5" borderId="49" xfId="1" applyFont="1" applyFill="1" applyBorder="1" applyAlignment="1">
      <alignment horizontal="center"/>
    </xf>
    <xf numFmtId="0" fontId="8" fillId="5" borderId="50" xfId="1" applyFont="1" applyFill="1" applyBorder="1" applyAlignment="1">
      <alignment horizontal="center"/>
    </xf>
    <xf numFmtId="0" fontId="8" fillId="0" borderId="51" xfId="1" applyFont="1" applyBorder="1" applyAlignment="1">
      <alignment horizontal="center"/>
    </xf>
    <xf numFmtId="0" fontId="8" fillId="0" borderId="52" xfId="1" applyFont="1" applyBorder="1"/>
    <xf numFmtId="0" fontId="8" fillId="6" borderId="52" xfId="1" applyFont="1" applyFill="1" applyBorder="1"/>
    <xf numFmtId="0" fontId="9" fillId="0" borderId="53" xfId="1" applyFont="1" applyBorder="1" applyAlignment="1">
      <alignment horizontal="center"/>
    </xf>
    <xf numFmtId="0" fontId="9" fillId="0" borderId="51" xfId="1" applyFont="1" applyBorder="1" applyAlignment="1">
      <alignment horizontal="center"/>
    </xf>
    <xf numFmtId="0" fontId="9" fillId="0" borderId="54" xfId="1" applyFont="1" applyBorder="1" applyAlignment="1">
      <alignment horizontal="center"/>
    </xf>
    <xf numFmtId="0" fontId="9" fillId="0" borderId="55" xfId="1" applyFont="1" applyBorder="1" applyAlignment="1">
      <alignment horizontal="center"/>
    </xf>
    <xf numFmtId="0" fontId="9" fillId="0" borderId="52" xfId="1" applyFont="1" applyBorder="1" applyAlignment="1">
      <alignment horizontal="center"/>
    </xf>
    <xf numFmtId="0" fontId="9" fillId="0" borderId="56" xfId="1" applyFont="1" applyBorder="1" applyAlignment="1">
      <alignment horizontal="center"/>
    </xf>
    <xf numFmtId="0" fontId="9" fillId="0" borderId="57" xfId="1" applyFont="1" applyBorder="1" applyAlignment="1">
      <alignment horizontal="center"/>
    </xf>
    <xf numFmtId="0" fontId="9" fillId="0" borderId="58" xfId="1" applyFont="1" applyBorder="1" applyAlignment="1">
      <alignment horizontal="center"/>
    </xf>
    <xf numFmtId="0" fontId="9" fillId="0" borderId="59" xfId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2" xfId="0" applyBorder="1" applyAlignment="1">
      <alignment horizontal="center"/>
    </xf>
    <xf numFmtId="0" fontId="13" fillId="0" borderId="61" xfId="0" applyFont="1" applyBorder="1" applyAlignment="1">
      <alignment horizontal="center" vertical="center"/>
    </xf>
    <xf numFmtId="0" fontId="13" fillId="0" borderId="6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0" fillId="0" borderId="60" xfId="0" applyBorder="1" applyAlignment="1">
      <alignment horizontal="center"/>
    </xf>
    <xf numFmtId="2" fontId="0" fillId="0" borderId="0" xfId="0" applyNumberFormat="1" applyAlignment="1">
      <alignment horizontal="center"/>
    </xf>
    <xf numFmtId="9" fontId="0" fillId="0" borderId="0" xfId="3" applyFont="1" applyAlignment="1">
      <alignment horizontal="center"/>
    </xf>
    <xf numFmtId="42" fontId="0" fillId="0" borderId="0" xfId="2" applyFont="1" applyAlignment="1">
      <alignment horizontal="center"/>
    </xf>
    <xf numFmtId="42" fontId="0" fillId="0" borderId="0" xfId="0" applyNumberFormat="1" applyAlignment="1">
      <alignment horizontal="center"/>
    </xf>
    <xf numFmtId="42" fontId="0" fillId="3" borderId="0" xfId="0" applyNumberFormat="1" applyFill="1" applyAlignment="1">
      <alignment horizontal="center"/>
    </xf>
    <xf numFmtId="42" fontId="0" fillId="0" borderId="0" xfId="2" applyFont="1" applyFill="1" applyAlignment="1">
      <alignment horizontal="center"/>
    </xf>
    <xf numFmtId="42" fontId="0" fillId="0" borderId="61" xfId="0" applyNumberFormat="1" applyBorder="1" applyAlignment="1">
      <alignment horizontal="center"/>
    </xf>
    <xf numFmtId="0" fontId="0" fillId="0" borderId="61" xfId="0" applyBorder="1" applyAlignment="1">
      <alignment horizontal="center"/>
    </xf>
    <xf numFmtId="42" fontId="0" fillId="0" borderId="2" xfId="0" applyNumberFormat="1" applyBorder="1" applyAlignment="1">
      <alignment horizontal="center"/>
    </xf>
    <xf numFmtId="42" fontId="0" fillId="0" borderId="60" xfId="2" applyFont="1" applyBorder="1" applyAlignment="1">
      <alignment horizontal="center"/>
    </xf>
    <xf numFmtId="0" fontId="13" fillId="0" borderId="0" xfId="0" applyFont="1" applyAlignment="1">
      <alignment vertical="center"/>
    </xf>
    <xf numFmtId="0" fontId="0" fillId="0" borderId="2" xfId="0" applyBorder="1" applyAlignment="1">
      <alignment horizontal="center" vertical="center"/>
    </xf>
    <xf numFmtId="42" fontId="0" fillId="0" borderId="61" xfId="2" applyFont="1" applyBorder="1" applyAlignment="1">
      <alignment horizontal="center"/>
    </xf>
    <xf numFmtId="0" fontId="0" fillId="3" borderId="61" xfId="0" applyFill="1" applyBorder="1" applyAlignment="1">
      <alignment horizontal="center"/>
    </xf>
    <xf numFmtId="0" fontId="0" fillId="0" borderId="61" xfId="0" applyBorder="1" applyAlignment="1">
      <alignment horizontal="center" vertical="center"/>
    </xf>
    <xf numFmtId="0" fontId="12" fillId="3" borderId="0" xfId="0" applyFont="1" applyFill="1" applyAlignment="1">
      <alignment horizontal="center"/>
    </xf>
    <xf numFmtId="42" fontId="13" fillId="0" borderId="2" xfId="0" applyNumberFormat="1" applyFont="1" applyBorder="1" applyAlignment="1">
      <alignment horizontal="center" vertical="center"/>
    </xf>
    <xf numFmtId="42" fontId="0" fillId="0" borderId="61" xfId="2" applyFont="1" applyFill="1" applyBorder="1" applyAlignment="1">
      <alignment horizontal="center"/>
    </xf>
    <xf numFmtId="42" fontId="12" fillId="3" borderId="61" xfId="0" applyNumberFormat="1" applyFont="1" applyFill="1" applyBorder="1" applyAlignment="1">
      <alignment horizontal="center"/>
    </xf>
    <xf numFmtId="2" fontId="0" fillId="0" borderId="61" xfId="0" applyNumberFormat="1" applyBorder="1" applyAlignment="1">
      <alignment horizontal="center"/>
    </xf>
    <xf numFmtId="2" fontId="13" fillId="0" borderId="0" xfId="0" applyNumberFormat="1" applyFont="1" applyAlignment="1">
      <alignment horizontal="center" vertical="center"/>
    </xf>
    <xf numFmtId="2" fontId="0" fillId="0" borderId="60" xfId="0" applyNumberFormat="1" applyBorder="1" applyAlignment="1">
      <alignment horizontal="center"/>
    </xf>
    <xf numFmtId="9" fontId="0" fillId="0" borderId="0" xfId="3" applyFont="1" applyFill="1" applyAlignment="1">
      <alignment horizontal="center"/>
    </xf>
    <xf numFmtId="0" fontId="0" fillId="0" borderId="0" xfId="0" applyAlignment="1">
      <alignment horizontal="left" vertical="center"/>
    </xf>
    <xf numFmtId="42" fontId="0" fillId="0" borderId="60" xfId="0" applyNumberFormat="1" applyBorder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1" fillId="0" borderId="2" xfId="0" applyFont="1" applyBorder="1" applyAlignment="1">
      <alignment horizontal="center"/>
    </xf>
    <xf numFmtId="42" fontId="1" fillId="0" borderId="0" xfId="2" applyFont="1" applyFill="1" applyAlignment="1">
      <alignment horizontal="center"/>
    </xf>
    <xf numFmtId="42" fontId="1" fillId="0" borderId="0" xfId="0" applyNumberFormat="1" applyFont="1" applyAlignment="1">
      <alignment horizontal="center"/>
    </xf>
    <xf numFmtId="42" fontId="1" fillId="0" borderId="61" xfId="0" applyNumberFormat="1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42" fontId="1" fillId="0" borderId="2" xfId="0" applyNumberFormat="1" applyFont="1" applyBorder="1" applyAlignment="1">
      <alignment horizontal="center"/>
    </xf>
    <xf numFmtId="42" fontId="1" fillId="0" borderId="0" xfId="2" applyFont="1" applyFill="1" applyBorder="1" applyAlignment="1">
      <alignment horizontal="center"/>
    </xf>
    <xf numFmtId="42" fontId="14" fillId="0" borderId="61" xfId="0" applyNumberFormat="1" applyFont="1" applyBorder="1" applyAlignment="1">
      <alignment horizontal="center" vertical="center"/>
    </xf>
    <xf numFmtId="0" fontId="13" fillId="0" borderId="60" xfId="0" applyFont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42" fontId="13" fillId="0" borderId="61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42" fontId="13" fillId="0" borderId="2" xfId="2" applyFont="1" applyFill="1" applyBorder="1" applyAlignment="1">
      <alignment horizontal="center"/>
    </xf>
    <xf numFmtId="42" fontId="13" fillId="0" borderId="2" xfId="0" applyNumberFormat="1" applyFont="1" applyBorder="1" applyAlignment="1">
      <alignment horizontal="center"/>
    </xf>
    <xf numFmtId="42" fontId="13" fillId="0" borderId="60" xfId="2" applyFont="1" applyBorder="1" applyAlignment="1">
      <alignment horizontal="center"/>
    </xf>
    <xf numFmtId="42" fontId="18" fillId="3" borderId="2" xfId="0" applyNumberFormat="1" applyFont="1" applyFill="1" applyBorder="1" applyAlignment="1">
      <alignment horizontal="center"/>
    </xf>
    <xf numFmtId="42" fontId="18" fillId="2" borderId="2" xfId="0" applyNumberFormat="1" applyFont="1" applyFill="1" applyBorder="1" applyAlignment="1">
      <alignment horizontal="center"/>
    </xf>
    <xf numFmtId="0" fontId="13" fillId="0" borderId="2" xfId="0" applyFont="1" applyBorder="1" applyAlignment="1">
      <alignment horizontal="right"/>
    </xf>
    <xf numFmtId="42" fontId="14" fillId="0" borderId="2" xfId="0" applyNumberFormat="1" applyFont="1" applyBorder="1" applyAlignment="1">
      <alignment horizontal="center" vertical="center"/>
    </xf>
    <xf numFmtId="42" fontId="13" fillId="0" borderId="0" xfId="0" applyNumberFormat="1" applyFont="1" applyAlignment="1">
      <alignment horizontal="center"/>
    </xf>
    <xf numFmtId="42" fontId="13" fillId="0" borderId="0" xfId="2" applyFont="1" applyBorder="1" applyAlignment="1">
      <alignment horizontal="center"/>
    </xf>
    <xf numFmtId="0" fontId="19" fillId="0" borderId="2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42" fontId="20" fillId="0" borderId="0" xfId="2" applyFont="1" applyBorder="1" applyAlignment="1">
      <alignment horizontal="center"/>
    </xf>
    <xf numFmtId="0" fontId="20" fillId="0" borderId="60" xfId="0" applyFont="1" applyBorder="1" applyAlignment="1">
      <alignment horizontal="center"/>
    </xf>
    <xf numFmtId="42" fontId="20" fillId="0" borderId="60" xfId="2" applyFont="1" applyBorder="1" applyAlignment="1">
      <alignment horizontal="center"/>
    </xf>
    <xf numFmtId="0" fontId="20" fillId="0" borderId="61" xfId="0" applyFont="1" applyBorder="1" applyAlignment="1">
      <alignment horizontal="center"/>
    </xf>
    <xf numFmtId="42" fontId="20" fillId="0" borderId="61" xfId="2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42" fontId="12" fillId="0" borderId="2" xfId="0" applyNumberFormat="1" applyFont="1" applyBorder="1" applyAlignment="1">
      <alignment horizontal="center"/>
    </xf>
    <xf numFmtId="42" fontId="12" fillId="0" borderId="60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3" fillId="0" borderId="61" xfId="0" applyFont="1" applyBorder="1" applyAlignment="1">
      <alignment horizontal="center" vertical="center"/>
    </xf>
    <xf numFmtId="0" fontId="13" fillId="0" borderId="60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0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6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24" xfId="1" applyFont="1" applyBorder="1" applyAlignment="1">
      <alignment horizontal="center" vertical="center"/>
    </xf>
    <xf numFmtId="0" fontId="7" fillId="0" borderId="29" xfId="1" applyFont="1" applyBorder="1" applyAlignment="1">
      <alignment horizontal="center" vertical="center"/>
    </xf>
    <xf numFmtId="0" fontId="7" fillId="0" borderId="25" xfId="1" applyFont="1" applyBorder="1" applyAlignment="1">
      <alignment horizontal="center" vertical="center"/>
    </xf>
    <xf numFmtId="0" fontId="7" fillId="0" borderId="27" xfId="1" applyFont="1" applyBorder="1" applyAlignment="1">
      <alignment horizontal="center"/>
    </xf>
    <xf numFmtId="0" fontId="7" fillId="0" borderId="26" xfId="1" applyFont="1" applyBorder="1" applyAlignment="1">
      <alignment horizontal="center"/>
    </xf>
    <xf numFmtId="0" fontId="7" fillId="0" borderId="28" xfId="1" applyFont="1" applyBorder="1" applyAlignment="1">
      <alignment horizontal="center"/>
    </xf>
    <xf numFmtId="0" fontId="7" fillId="5" borderId="41" xfId="1" applyFont="1" applyFill="1" applyBorder="1" applyAlignment="1">
      <alignment horizontal="left" vertical="center"/>
    </xf>
    <xf numFmtId="0" fontId="7" fillId="5" borderId="23" xfId="1" applyFont="1" applyFill="1" applyBorder="1" applyAlignment="1">
      <alignment horizontal="left" vertical="center"/>
    </xf>
    <xf numFmtId="0" fontId="7" fillId="5" borderId="42" xfId="1" applyFont="1" applyFill="1" applyBorder="1" applyAlignment="1">
      <alignment horizontal="left" vertical="center"/>
    </xf>
  </cellXfs>
  <cellStyles count="4">
    <cellStyle name="Currency [0]" xfId="2" builtinId="7"/>
    <cellStyle name="Normal" xfId="0" builtinId="0"/>
    <cellStyle name="Normal 2" xfId="1" xr:uid="{F3537D47-921D-4C19-A7BB-E24AE48C609B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C705D-2BAC-4CCA-B632-04D287B4FEF3}">
  <sheetPr>
    <tabColor rgb="FFFFFF00"/>
  </sheetPr>
  <dimension ref="A1:W93"/>
  <sheetViews>
    <sheetView topLeftCell="B19" zoomScaleNormal="100" workbookViewId="0">
      <selection activeCell="G59" sqref="G59"/>
    </sheetView>
  </sheetViews>
  <sheetFormatPr defaultRowHeight="15"/>
  <cols>
    <col min="1" max="1" width="9.140625" style="3"/>
    <col min="2" max="2" width="15.140625" style="3" customWidth="1"/>
    <col min="3" max="3" width="16.85546875" style="3" bestFit="1" customWidth="1"/>
    <col min="4" max="4" width="16.5703125" style="3" bestFit="1" customWidth="1"/>
    <col min="5" max="5" width="18.85546875" style="3" bestFit="1" customWidth="1"/>
    <col min="6" max="6" width="19" style="3" bestFit="1" customWidth="1"/>
    <col min="7" max="7" width="16.7109375" style="3" bestFit="1" customWidth="1"/>
    <col min="8" max="8" width="18.140625" style="3" bestFit="1" customWidth="1"/>
    <col min="9" max="9" width="15" style="3" bestFit="1" customWidth="1"/>
    <col min="10" max="10" width="15.140625" style="3" bestFit="1" customWidth="1"/>
    <col min="11" max="11" width="15.42578125" style="3" bestFit="1" customWidth="1"/>
    <col min="12" max="12" width="18.140625" style="3" bestFit="1" customWidth="1"/>
    <col min="13" max="13" width="22.28515625" style="3" bestFit="1" customWidth="1"/>
    <col min="14" max="14" width="15.42578125" style="3" bestFit="1" customWidth="1"/>
    <col min="15" max="16" width="16.5703125" style="3" bestFit="1" customWidth="1"/>
    <col min="17" max="17" width="18.28515625" style="3" bestFit="1" customWidth="1"/>
    <col min="18" max="18" width="17.28515625" style="3" bestFit="1" customWidth="1"/>
    <col min="19" max="20" width="16" style="3" bestFit="1" customWidth="1"/>
    <col min="21" max="21" width="16.5703125" style="3" bestFit="1" customWidth="1"/>
    <col min="22" max="22" width="16.28515625" style="3" bestFit="1" customWidth="1"/>
    <col min="23" max="23" width="15" style="3" bestFit="1" customWidth="1"/>
    <col min="24" max="24" width="11.140625" style="3" bestFit="1" customWidth="1"/>
    <col min="25" max="25" width="22.28515625" style="3" bestFit="1" customWidth="1"/>
    <col min="26" max="26" width="19.140625" style="3" bestFit="1" customWidth="1"/>
    <col min="27" max="28" width="15.42578125" style="3" bestFit="1" customWidth="1"/>
    <col min="29" max="29" width="11.28515625" style="3" bestFit="1" customWidth="1"/>
    <col min="30" max="16384" width="9.140625" style="3"/>
  </cols>
  <sheetData>
    <row r="1" spans="1:23" ht="20.25">
      <c r="A1" s="79"/>
      <c r="B1" s="156" t="s">
        <v>127</v>
      </c>
      <c r="C1" s="156"/>
      <c r="D1" s="156"/>
      <c r="E1" s="156"/>
      <c r="F1" s="156"/>
      <c r="G1" s="156"/>
      <c r="H1" s="156"/>
      <c r="I1" s="156"/>
      <c r="J1" s="156"/>
      <c r="K1" s="156"/>
      <c r="M1" s="79"/>
      <c r="N1" s="79"/>
    </row>
    <row r="2" spans="1:23">
      <c r="A2" s="79"/>
      <c r="B2" s="87" t="s">
        <v>88</v>
      </c>
      <c r="C2" s="155" t="s">
        <v>89</v>
      </c>
      <c r="D2" s="155"/>
      <c r="E2" s="153" t="s">
        <v>87</v>
      </c>
      <c r="F2" s="101"/>
      <c r="G2" s="87" t="s">
        <v>88</v>
      </c>
      <c r="H2" s="158" t="s">
        <v>89</v>
      </c>
      <c r="I2" s="158"/>
      <c r="J2" s="158"/>
      <c r="K2" s="153" t="s">
        <v>87</v>
      </c>
      <c r="L2" s="101"/>
      <c r="M2" s="101"/>
      <c r="N2" s="79"/>
    </row>
    <row r="3" spans="1:23">
      <c r="B3" s="88">
        <v>2022</v>
      </c>
      <c r="C3" s="89" t="s">
        <v>18</v>
      </c>
      <c r="D3" s="89" t="s">
        <v>19</v>
      </c>
      <c r="E3" s="154"/>
      <c r="F3" s="101"/>
      <c r="G3" s="88">
        <v>2023</v>
      </c>
      <c r="H3" s="88" t="s">
        <v>18</v>
      </c>
      <c r="I3" s="88" t="s">
        <v>19</v>
      </c>
      <c r="J3" s="86" t="s">
        <v>35</v>
      </c>
      <c r="K3" s="154"/>
      <c r="L3" s="101"/>
      <c r="M3" s="101"/>
    </row>
    <row r="4" spans="1:23">
      <c r="B4" s="85" t="s">
        <v>90</v>
      </c>
      <c r="C4" s="85">
        <v>3</v>
      </c>
      <c r="D4" s="85">
        <v>0</v>
      </c>
      <c r="E4" s="85">
        <f>SUM(C4:D4)</f>
        <v>3</v>
      </c>
      <c r="F4" s="85"/>
      <c r="G4" s="85" t="s">
        <v>90</v>
      </c>
      <c r="H4" s="85">
        <v>4</v>
      </c>
      <c r="I4" s="85">
        <v>0</v>
      </c>
      <c r="J4" s="3">
        <v>0</v>
      </c>
      <c r="K4" s="85">
        <f>SUM(H4:J4)</f>
        <v>4</v>
      </c>
      <c r="L4" s="111"/>
      <c r="M4" s="85"/>
    </row>
    <row r="5" spans="1:23">
      <c r="B5" s="85" t="s">
        <v>91</v>
      </c>
      <c r="C5" s="85">
        <v>6</v>
      </c>
      <c r="D5" s="85">
        <v>0</v>
      </c>
      <c r="E5" s="85">
        <f t="shared" ref="E5:E15" si="0">SUM(C5:D5)</f>
        <v>6</v>
      </c>
      <c r="F5" s="85"/>
      <c r="G5" s="85" t="s">
        <v>91</v>
      </c>
      <c r="H5" s="85">
        <v>5</v>
      </c>
      <c r="I5" s="85">
        <v>0</v>
      </c>
      <c r="J5" s="3">
        <v>1</v>
      </c>
      <c r="K5" s="85">
        <f t="shared" ref="K5:K15" si="1">SUM(H5:J5)</f>
        <v>6</v>
      </c>
      <c r="L5" s="111"/>
      <c r="M5" s="85"/>
    </row>
    <row r="6" spans="1:23">
      <c r="B6" s="85" t="s">
        <v>92</v>
      </c>
      <c r="C6" s="85">
        <v>4</v>
      </c>
      <c r="D6" s="85">
        <v>0</v>
      </c>
      <c r="E6" s="85">
        <f t="shared" si="0"/>
        <v>4</v>
      </c>
      <c r="F6" s="85"/>
      <c r="G6" s="85" t="s">
        <v>92</v>
      </c>
      <c r="H6" s="85">
        <v>5</v>
      </c>
      <c r="I6" s="85">
        <v>1</v>
      </c>
      <c r="J6" s="3">
        <v>0</v>
      </c>
      <c r="K6" s="85">
        <f t="shared" si="1"/>
        <v>6</v>
      </c>
      <c r="L6" s="111"/>
      <c r="M6" s="85"/>
    </row>
    <row r="7" spans="1:23">
      <c r="B7" s="85" t="s">
        <v>93</v>
      </c>
      <c r="C7" s="85">
        <v>5</v>
      </c>
      <c r="D7" s="85">
        <v>0</v>
      </c>
      <c r="E7" s="85">
        <f t="shared" si="0"/>
        <v>5</v>
      </c>
      <c r="G7" s="85" t="s">
        <v>93</v>
      </c>
      <c r="H7" s="85">
        <v>4</v>
      </c>
      <c r="I7" s="85">
        <v>0</v>
      </c>
      <c r="J7" s="3">
        <v>1</v>
      </c>
      <c r="K7" s="85">
        <f t="shared" si="1"/>
        <v>5</v>
      </c>
      <c r="L7" s="91"/>
      <c r="M7" s="85"/>
    </row>
    <row r="8" spans="1:23">
      <c r="B8" s="85" t="s">
        <v>94</v>
      </c>
      <c r="C8" s="85">
        <v>4</v>
      </c>
      <c r="D8" s="85">
        <v>0</v>
      </c>
      <c r="E8" s="85">
        <f t="shared" si="0"/>
        <v>4</v>
      </c>
      <c r="G8" s="85" t="s">
        <v>94</v>
      </c>
      <c r="H8" s="85">
        <v>3</v>
      </c>
      <c r="I8" s="85">
        <v>0</v>
      </c>
      <c r="J8" s="3">
        <v>0</v>
      </c>
      <c r="K8" s="85">
        <f t="shared" si="1"/>
        <v>3</v>
      </c>
      <c r="L8" s="91"/>
      <c r="M8" s="85"/>
      <c r="N8" s="106" t="s">
        <v>122</v>
      </c>
    </row>
    <row r="9" spans="1:23">
      <c r="B9" s="85" t="s">
        <v>95</v>
      </c>
      <c r="C9" s="85">
        <v>6</v>
      </c>
      <c r="D9" s="85">
        <v>0</v>
      </c>
      <c r="E9" s="85">
        <f t="shared" si="0"/>
        <v>6</v>
      </c>
      <c r="F9" s="85"/>
      <c r="G9" s="85" t="s">
        <v>95</v>
      </c>
      <c r="H9" s="85">
        <v>4</v>
      </c>
      <c r="I9" s="85">
        <v>1</v>
      </c>
      <c r="J9" s="3">
        <v>1</v>
      </c>
      <c r="K9" s="85">
        <f t="shared" si="1"/>
        <v>6</v>
      </c>
      <c r="L9" s="111"/>
      <c r="M9" s="107">
        <f>T18</f>
        <v>1340400</v>
      </c>
      <c r="N9" s="152" t="s">
        <v>123</v>
      </c>
      <c r="O9" s="152"/>
      <c r="P9" s="105" t="s">
        <v>126</v>
      </c>
      <c r="Q9" s="105" t="s">
        <v>116</v>
      </c>
      <c r="S9" s="152" t="s">
        <v>111</v>
      </c>
      <c r="T9" s="152"/>
      <c r="V9" s="152" t="s">
        <v>112</v>
      </c>
      <c r="W9" s="152"/>
    </row>
    <row r="10" spans="1:23">
      <c r="B10" s="85" t="s">
        <v>96</v>
      </c>
      <c r="C10" s="85">
        <v>5</v>
      </c>
      <c r="D10" s="85">
        <v>0</v>
      </c>
      <c r="E10" s="85">
        <f t="shared" si="0"/>
        <v>5</v>
      </c>
      <c r="F10" s="85"/>
      <c r="G10" s="85" t="s">
        <v>96</v>
      </c>
      <c r="H10" s="85">
        <v>6</v>
      </c>
      <c r="I10" s="85">
        <v>0</v>
      </c>
      <c r="J10" s="3">
        <v>0</v>
      </c>
      <c r="K10" s="85">
        <f t="shared" si="1"/>
        <v>6</v>
      </c>
      <c r="L10" s="111"/>
      <c r="M10" s="87">
        <v>3</v>
      </c>
      <c r="N10" s="85" t="s">
        <v>90</v>
      </c>
      <c r="O10" s="93">
        <f t="shared" ref="O10:O21" si="2">M10*$M$9</f>
        <v>4021200</v>
      </c>
      <c r="P10" s="97">
        <f t="shared" ref="P10:P21" si="3">M10*($J$21+$J$22)</f>
        <v>10631625</v>
      </c>
      <c r="Q10" s="97">
        <f t="shared" ref="Q10:Q22" si="4">SUM(O10:P10)</f>
        <v>14652825</v>
      </c>
      <c r="R10" s="93"/>
      <c r="S10" s="3" t="s">
        <v>120</v>
      </c>
      <c r="T10" s="96">
        <f>1040400*12</f>
        <v>12484800</v>
      </c>
      <c r="V10" s="3" t="s">
        <v>107</v>
      </c>
      <c r="W10" s="96">
        <v>750000</v>
      </c>
    </row>
    <row r="11" spans="1:23">
      <c r="B11" s="85" t="s">
        <v>97</v>
      </c>
      <c r="C11" s="85">
        <v>3</v>
      </c>
      <c r="D11" s="85">
        <v>0</v>
      </c>
      <c r="E11" s="85">
        <f t="shared" si="0"/>
        <v>3</v>
      </c>
      <c r="F11" s="85"/>
      <c r="G11" s="85" t="s">
        <v>97</v>
      </c>
      <c r="H11" s="85">
        <v>4</v>
      </c>
      <c r="I11" s="85">
        <v>0</v>
      </c>
      <c r="J11" s="3">
        <v>1</v>
      </c>
      <c r="K11" s="85">
        <f t="shared" si="1"/>
        <v>5</v>
      </c>
      <c r="L11" s="111"/>
      <c r="M11" s="85">
        <v>6</v>
      </c>
      <c r="N11" s="85" t="s">
        <v>91</v>
      </c>
      <c r="O11" s="93">
        <f t="shared" si="2"/>
        <v>8042400</v>
      </c>
      <c r="P11" s="94">
        <f t="shared" si="3"/>
        <v>21263250</v>
      </c>
      <c r="Q11" s="94">
        <f t="shared" si="4"/>
        <v>29305650</v>
      </c>
      <c r="R11" s="93"/>
      <c r="S11" s="3" t="s">
        <v>121</v>
      </c>
      <c r="T11" s="96">
        <v>3600000</v>
      </c>
      <c r="V11" s="3" t="s">
        <v>119</v>
      </c>
      <c r="W11" s="96">
        <f>2793875*12</f>
        <v>33526500</v>
      </c>
    </row>
    <row r="12" spans="1:23">
      <c r="B12" s="85" t="s">
        <v>98</v>
      </c>
      <c r="C12" s="85">
        <v>4</v>
      </c>
      <c r="D12" s="85">
        <v>1</v>
      </c>
      <c r="E12" s="85">
        <f t="shared" si="0"/>
        <v>5</v>
      </c>
      <c r="F12" s="85"/>
      <c r="G12" s="85" t="s">
        <v>98</v>
      </c>
      <c r="H12" s="85">
        <v>6</v>
      </c>
      <c r="I12" s="85">
        <v>1</v>
      </c>
      <c r="J12" s="3">
        <v>0</v>
      </c>
      <c r="K12" s="85">
        <f t="shared" si="1"/>
        <v>7</v>
      </c>
      <c r="L12" s="111"/>
      <c r="M12" s="85">
        <v>4</v>
      </c>
      <c r="N12" s="85" t="s">
        <v>92</v>
      </c>
      <c r="O12" s="93">
        <f t="shared" si="2"/>
        <v>5361600</v>
      </c>
      <c r="P12" s="94">
        <f t="shared" si="3"/>
        <v>14175500</v>
      </c>
      <c r="Q12" s="94">
        <f t="shared" si="4"/>
        <v>19537100</v>
      </c>
      <c r="R12" s="93"/>
      <c r="S12" s="98" t="s">
        <v>108</v>
      </c>
      <c r="T12" s="97">
        <f>SUM(T10:T11)</f>
        <v>16084800</v>
      </c>
      <c r="V12" s="97" t="s">
        <v>108</v>
      </c>
      <c r="W12" s="97">
        <f>SUM(W10:W11)</f>
        <v>34276500</v>
      </c>
    </row>
    <row r="13" spans="1:23">
      <c r="B13" s="85" t="s">
        <v>99</v>
      </c>
      <c r="C13" s="85">
        <v>6</v>
      </c>
      <c r="D13" s="85">
        <v>0</v>
      </c>
      <c r="E13" s="85">
        <f t="shared" si="0"/>
        <v>6</v>
      </c>
      <c r="F13" s="85"/>
      <c r="G13" s="85" t="s">
        <v>99</v>
      </c>
      <c r="H13" s="85">
        <v>4</v>
      </c>
      <c r="I13" s="85">
        <v>0</v>
      </c>
      <c r="J13" s="3">
        <v>1</v>
      </c>
      <c r="K13" s="85">
        <f t="shared" si="1"/>
        <v>5</v>
      </c>
      <c r="L13" s="111"/>
      <c r="M13" s="85">
        <v>5</v>
      </c>
      <c r="N13" s="85" t="s">
        <v>93</v>
      </c>
      <c r="O13" s="93">
        <f t="shared" si="2"/>
        <v>6702000</v>
      </c>
      <c r="P13" s="94">
        <f t="shared" si="3"/>
        <v>17719375</v>
      </c>
      <c r="Q13" s="94">
        <f t="shared" si="4"/>
        <v>24421375</v>
      </c>
      <c r="S13" s="86" t="s">
        <v>109</v>
      </c>
      <c r="T13" s="99">
        <f>T12/12</f>
        <v>1340400</v>
      </c>
      <c r="V13" s="86" t="s">
        <v>110</v>
      </c>
      <c r="W13" s="99">
        <f>W12/12</f>
        <v>2856375</v>
      </c>
    </row>
    <row r="14" spans="1:23">
      <c r="B14" s="85" t="s">
        <v>100</v>
      </c>
      <c r="C14" s="85">
        <v>4</v>
      </c>
      <c r="D14" s="85">
        <v>0</v>
      </c>
      <c r="E14" s="85">
        <f t="shared" si="0"/>
        <v>4</v>
      </c>
      <c r="F14" s="85"/>
      <c r="G14" s="85" t="s">
        <v>100</v>
      </c>
      <c r="H14" s="85">
        <v>5</v>
      </c>
      <c r="I14" s="85">
        <v>0</v>
      </c>
      <c r="J14" s="3">
        <v>0</v>
      </c>
      <c r="K14" s="85">
        <f t="shared" si="1"/>
        <v>5</v>
      </c>
      <c r="L14" s="111"/>
      <c r="M14" s="85">
        <v>4</v>
      </c>
      <c r="N14" s="85" t="s">
        <v>94</v>
      </c>
      <c r="O14" s="93">
        <f t="shared" si="2"/>
        <v>5361600</v>
      </c>
      <c r="P14" s="94">
        <f t="shared" si="3"/>
        <v>14175500</v>
      </c>
      <c r="Q14" s="94">
        <f t="shared" si="4"/>
        <v>19537100</v>
      </c>
    </row>
    <row r="15" spans="1:23">
      <c r="B15" s="88" t="s">
        <v>101</v>
      </c>
      <c r="C15" s="88">
        <v>3</v>
      </c>
      <c r="D15" s="88">
        <v>0</v>
      </c>
      <c r="E15" s="88">
        <f t="shared" si="0"/>
        <v>3</v>
      </c>
      <c r="F15" s="85"/>
      <c r="G15" s="88" t="s">
        <v>101</v>
      </c>
      <c r="H15" s="88">
        <v>6</v>
      </c>
      <c r="I15" s="88">
        <v>1</v>
      </c>
      <c r="J15" s="90">
        <v>1</v>
      </c>
      <c r="K15" s="88">
        <f t="shared" si="1"/>
        <v>8</v>
      </c>
      <c r="L15" s="111"/>
      <c r="M15" s="85">
        <v>6</v>
      </c>
      <c r="N15" s="85" t="s">
        <v>95</v>
      </c>
      <c r="O15" s="93">
        <f t="shared" si="2"/>
        <v>8042400</v>
      </c>
      <c r="P15" s="94">
        <f t="shared" si="3"/>
        <v>21263250</v>
      </c>
      <c r="Q15" s="94">
        <f t="shared" si="4"/>
        <v>29305650</v>
      </c>
      <c r="S15" s="157" t="s">
        <v>106</v>
      </c>
      <c r="T15" s="157"/>
    </row>
    <row r="16" spans="1:23">
      <c r="B16" s="3" t="s">
        <v>87</v>
      </c>
      <c r="C16" s="3">
        <f>SUM(C4:C15)</f>
        <v>53</v>
      </c>
      <c r="D16" s="3">
        <f>SUM(D4:D15)</f>
        <v>1</v>
      </c>
      <c r="E16" s="3">
        <f>SUM(E4:E15)</f>
        <v>54</v>
      </c>
      <c r="G16" s="90" t="s">
        <v>87</v>
      </c>
      <c r="H16" s="90">
        <f>SUM(H4:H15)</f>
        <v>56</v>
      </c>
      <c r="I16" s="90">
        <f t="shared" ref="I16:J16" si="5">SUM(I4:I15)</f>
        <v>4</v>
      </c>
      <c r="J16" s="90">
        <f t="shared" si="5"/>
        <v>6</v>
      </c>
      <c r="K16" s="90">
        <f>SUM(K4:K15)</f>
        <v>66</v>
      </c>
      <c r="L16" s="91"/>
      <c r="M16" s="85">
        <v>5</v>
      </c>
      <c r="N16" s="85" t="s">
        <v>96</v>
      </c>
      <c r="O16" s="93">
        <f t="shared" si="2"/>
        <v>6702000</v>
      </c>
      <c r="P16" s="94">
        <f t="shared" si="3"/>
        <v>17719375</v>
      </c>
      <c r="Q16" s="94">
        <f t="shared" si="4"/>
        <v>24421375</v>
      </c>
      <c r="S16" s="98" t="s">
        <v>124</v>
      </c>
      <c r="T16" s="103">
        <v>1040400</v>
      </c>
    </row>
    <row r="17" spans="2:20">
      <c r="H17" s="91">
        <f>H16/365</f>
        <v>0.15342465753424658</v>
      </c>
      <c r="I17" s="91">
        <f t="shared" ref="I17:J17" si="6">I16/365</f>
        <v>1.0958904109589041E-2</v>
      </c>
      <c r="J17" s="91">
        <f t="shared" si="6"/>
        <v>1.643835616438356E-2</v>
      </c>
      <c r="M17" s="85">
        <v>3</v>
      </c>
      <c r="N17" s="85" t="s">
        <v>97</v>
      </c>
      <c r="O17" s="93">
        <f t="shared" si="2"/>
        <v>4021200</v>
      </c>
      <c r="P17" s="94">
        <f t="shared" si="3"/>
        <v>10631625</v>
      </c>
      <c r="Q17" s="94">
        <f t="shared" si="4"/>
        <v>14652825</v>
      </c>
      <c r="S17" s="3" t="s">
        <v>125</v>
      </c>
      <c r="T17" s="93">
        <v>300000</v>
      </c>
    </row>
    <row r="18" spans="2:20">
      <c r="M18" s="85">
        <v>5</v>
      </c>
      <c r="N18" s="85" t="s">
        <v>98</v>
      </c>
      <c r="O18" s="93">
        <f t="shared" si="2"/>
        <v>6702000</v>
      </c>
      <c r="P18" s="94">
        <f t="shared" si="3"/>
        <v>17719375</v>
      </c>
      <c r="Q18" s="94">
        <f t="shared" si="4"/>
        <v>24421375</v>
      </c>
      <c r="S18" s="86" t="s">
        <v>105</v>
      </c>
      <c r="T18" s="99">
        <f>SUM(T16:T17)</f>
        <v>1340400</v>
      </c>
    </row>
    <row r="19" spans="2:20">
      <c r="B19" s="104">
        <v>2023</v>
      </c>
      <c r="F19" s="92"/>
      <c r="M19" s="85">
        <v>6</v>
      </c>
      <c r="N19" s="85" t="s">
        <v>99</v>
      </c>
      <c r="O19" s="93">
        <f t="shared" si="2"/>
        <v>8042400</v>
      </c>
      <c r="P19" s="94">
        <f t="shared" si="3"/>
        <v>21263250</v>
      </c>
      <c r="Q19" s="94">
        <f t="shared" si="4"/>
        <v>29305650</v>
      </c>
      <c r="S19" s="98"/>
      <c r="T19" s="98"/>
    </row>
    <row r="20" spans="2:20">
      <c r="B20" s="152" t="s">
        <v>113</v>
      </c>
      <c r="C20" s="152"/>
      <c r="E20" s="151" t="s">
        <v>111</v>
      </c>
      <c r="F20" s="151"/>
      <c r="H20" s="152" t="s">
        <v>112</v>
      </c>
      <c r="I20" s="152"/>
      <c r="M20" s="85">
        <v>4</v>
      </c>
      <c r="N20" s="85" t="s">
        <v>100</v>
      </c>
      <c r="O20" s="93">
        <f t="shared" si="2"/>
        <v>5361600</v>
      </c>
      <c r="P20" s="94">
        <f t="shared" si="3"/>
        <v>14175500</v>
      </c>
      <c r="Q20" s="94">
        <f t="shared" si="4"/>
        <v>19537100</v>
      </c>
    </row>
    <row r="21" spans="2:20">
      <c r="B21" s="3" t="s">
        <v>102</v>
      </c>
      <c r="C21" s="93">
        <v>8540000</v>
      </c>
      <c r="D21" s="93"/>
      <c r="E21" s="79" t="s">
        <v>120</v>
      </c>
      <c r="F21" s="125">
        <f>1040400*12</f>
        <v>12484800</v>
      </c>
      <c r="H21" s="3" t="s">
        <v>107</v>
      </c>
      <c r="I21" s="96">
        <v>750000</v>
      </c>
      <c r="J21" s="94">
        <f>I21</f>
        <v>750000</v>
      </c>
      <c r="M21" s="88">
        <v>3</v>
      </c>
      <c r="N21" s="88" t="s">
        <v>101</v>
      </c>
      <c r="O21" s="93">
        <f t="shared" si="2"/>
        <v>4021200</v>
      </c>
      <c r="P21" s="94">
        <f t="shared" si="3"/>
        <v>10631625</v>
      </c>
      <c r="Q21" s="94">
        <f t="shared" si="4"/>
        <v>14652825</v>
      </c>
    </row>
    <row r="22" spans="2:20">
      <c r="B22" s="3" t="s">
        <v>103</v>
      </c>
      <c r="C22" s="93">
        <v>7982501</v>
      </c>
      <c r="D22" s="93"/>
      <c r="E22" s="79" t="s">
        <v>121</v>
      </c>
      <c r="F22" s="125">
        <v>3600000</v>
      </c>
      <c r="H22" s="3" t="s">
        <v>119</v>
      </c>
      <c r="I22" s="96">
        <f>2793875*12</f>
        <v>33526500</v>
      </c>
      <c r="J22" s="94">
        <f>I22/12</f>
        <v>2793875</v>
      </c>
      <c r="O22" s="108">
        <f>SUM(O10:O21)</f>
        <v>72381600</v>
      </c>
      <c r="P22" s="97">
        <f>SUM(P10:P21)</f>
        <v>191369250</v>
      </c>
      <c r="Q22" s="109">
        <f t="shared" si="4"/>
        <v>263750850</v>
      </c>
    </row>
    <row r="23" spans="2:20">
      <c r="B23" s="90" t="s">
        <v>104</v>
      </c>
      <c r="C23" s="100">
        <v>5692000</v>
      </c>
      <c r="D23" s="93"/>
      <c r="E23" s="79" t="s">
        <v>108</v>
      </c>
      <c r="F23" s="121">
        <f>SUM(F21:F22)</f>
        <v>16084800</v>
      </c>
      <c r="H23" s="97" t="s">
        <v>108</v>
      </c>
      <c r="I23" s="97">
        <f>SUM(I21:I22)</f>
        <v>34276500</v>
      </c>
    </row>
    <row r="24" spans="2:20">
      <c r="E24" s="119" t="s">
        <v>137</v>
      </c>
      <c r="F24" s="124">
        <f>F23/66</f>
        <v>243709.09090909091</v>
      </c>
      <c r="H24" s="86" t="s">
        <v>110</v>
      </c>
      <c r="I24" s="99">
        <f>I23/12</f>
        <v>2856375</v>
      </c>
    </row>
    <row r="26" spans="2:20">
      <c r="B26" s="118" t="s">
        <v>114</v>
      </c>
    </row>
    <row r="27" spans="2:20">
      <c r="B27" s="141" t="s">
        <v>118</v>
      </c>
      <c r="C27" s="141" t="s">
        <v>138</v>
      </c>
      <c r="D27" s="141" t="s">
        <v>113</v>
      </c>
      <c r="E27" s="141" t="s">
        <v>111</v>
      </c>
      <c r="F27" s="141" t="s">
        <v>112</v>
      </c>
      <c r="G27" s="102" t="s">
        <v>115</v>
      </c>
      <c r="H27" s="102" t="s">
        <v>117</v>
      </c>
      <c r="I27" s="105" t="s">
        <v>129</v>
      </c>
    </row>
    <row r="28" spans="2:20">
      <c r="B28" s="146" t="s">
        <v>102</v>
      </c>
      <c r="C28" s="146">
        <v>56</v>
      </c>
      <c r="D28" s="147">
        <f>C21</f>
        <v>8540000</v>
      </c>
      <c r="E28" s="147">
        <f>$F$24*C28</f>
        <v>13647709.090909092</v>
      </c>
      <c r="F28" s="147">
        <f>$E$88</f>
        <v>3543875</v>
      </c>
      <c r="G28" s="91">
        <f>SQRT((2*C28*F28)/E28)</f>
        <v>5.3928498729626009</v>
      </c>
      <c r="H28" s="91">
        <f>C28/G28</f>
        <v>10.38411995868077</v>
      </c>
      <c r="I28" s="110">
        <f>H17*14</f>
        <v>2.1479452054794521</v>
      </c>
    </row>
    <row r="29" spans="2:20">
      <c r="B29" s="142" t="s">
        <v>103</v>
      </c>
      <c r="C29" s="142">
        <v>4</v>
      </c>
      <c r="D29" s="143">
        <f t="shared" ref="D29:D30" si="7">C22</f>
        <v>7982501</v>
      </c>
      <c r="E29" s="143">
        <f t="shared" ref="E29:E30" si="8">$F$24*C29</f>
        <v>974836.36363636365</v>
      </c>
      <c r="F29" s="143">
        <f t="shared" ref="F29:F30" si="9">$E$88</f>
        <v>3543875</v>
      </c>
      <c r="G29" s="91">
        <f>SQRT((2*C29*F29)/E29)</f>
        <v>5.3928498729626009</v>
      </c>
      <c r="H29" s="91">
        <f>C29/G29</f>
        <v>0.74172285419148354</v>
      </c>
      <c r="I29" s="91">
        <f>I17*14</f>
        <v>0.15342465753424658</v>
      </c>
    </row>
    <row r="30" spans="2:20">
      <c r="B30" s="144" t="s">
        <v>104</v>
      </c>
      <c r="C30" s="144">
        <v>6</v>
      </c>
      <c r="D30" s="145">
        <f t="shared" si="7"/>
        <v>5692000</v>
      </c>
      <c r="E30" s="145">
        <f t="shared" si="8"/>
        <v>1462254.5454545454</v>
      </c>
      <c r="F30" s="145">
        <f t="shared" si="9"/>
        <v>3543875</v>
      </c>
      <c r="G30" s="91">
        <f t="shared" ref="G30" si="10">SQRT((2*C30*F30)/E30)</f>
        <v>5.3928498729626009</v>
      </c>
      <c r="H30" s="91">
        <f t="shared" ref="H30" si="11">C30/G30</f>
        <v>1.1125842812872253</v>
      </c>
      <c r="I30" s="91">
        <f>J17*14</f>
        <v>0.23013698630136983</v>
      </c>
    </row>
    <row r="31" spans="2:20">
      <c r="B31" s="98"/>
      <c r="C31" s="98"/>
      <c r="D31" s="98"/>
      <c r="E31" s="98"/>
      <c r="F31" s="98"/>
      <c r="G31" s="98"/>
      <c r="H31" s="98"/>
      <c r="I31" s="98"/>
    </row>
    <row r="32" spans="2:20">
      <c r="B32" s="93"/>
    </row>
    <row r="33" spans="2:18">
      <c r="B33" s="102" t="s">
        <v>118</v>
      </c>
      <c r="C33" s="102" t="s">
        <v>115</v>
      </c>
      <c r="D33" s="102" t="s">
        <v>117</v>
      </c>
      <c r="E33" s="105" t="s">
        <v>128</v>
      </c>
    </row>
    <row r="34" spans="2:18">
      <c r="B34" s="3" t="s">
        <v>102</v>
      </c>
      <c r="C34" s="91">
        <v>15.448965858776441</v>
      </c>
      <c r="D34" s="91">
        <v>3.6248380967316867</v>
      </c>
      <c r="E34" s="110">
        <v>2.1479452054794521</v>
      </c>
    </row>
    <row r="35" spans="2:18">
      <c r="B35" s="3" t="s">
        <v>103</v>
      </c>
      <c r="C35" s="91">
        <v>4.1289098016792352</v>
      </c>
      <c r="D35" s="91">
        <v>0.9687787314639793</v>
      </c>
      <c r="E35" s="91">
        <v>0.15342465753424658</v>
      </c>
    </row>
    <row r="36" spans="2:18">
      <c r="B36" s="90" t="s">
        <v>104</v>
      </c>
      <c r="C36" s="112">
        <v>5.0568611040451099</v>
      </c>
      <c r="D36" s="112">
        <v>1.1865067828737579</v>
      </c>
      <c r="E36" s="112">
        <v>0.23013698630136983</v>
      </c>
    </row>
    <row r="39" spans="2:18">
      <c r="B39" s="127"/>
      <c r="C39" s="85"/>
      <c r="D39" s="128" t="s">
        <v>18</v>
      </c>
      <c r="E39" s="129"/>
      <c r="F39" s="129"/>
      <c r="H39" s="127"/>
      <c r="I39" s="129"/>
      <c r="J39" s="128" t="s">
        <v>19</v>
      </c>
      <c r="K39" s="129"/>
      <c r="L39" s="129"/>
      <c r="M39" s="129"/>
      <c r="N39" s="127"/>
      <c r="O39" s="129"/>
      <c r="P39" s="128" t="s">
        <v>35</v>
      </c>
      <c r="Q39" s="129"/>
      <c r="R39" s="129"/>
    </row>
    <row r="40" spans="2:18">
      <c r="B40" s="116" t="s">
        <v>88</v>
      </c>
      <c r="C40" s="126" t="s">
        <v>138</v>
      </c>
      <c r="D40" s="116" t="s">
        <v>123</v>
      </c>
      <c r="E40" s="117" t="s">
        <v>126</v>
      </c>
      <c r="F40" s="89" t="s">
        <v>116</v>
      </c>
      <c r="H40" s="89" t="s">
        <v>88</v>
      </c>
      <c r="I40" s="138" t="s">
        <v>138</v>
      </c>
      <c r="J40" s="116" t="s">
        <v>123</v>
      </c>
      <c r="K40" s="117" t="s">
        <v>126</v>
      </c>
      <c r="L40" s="87" t="s">
        <v>116</v>
      </c>
      <c r="M40" s="129"/>
      <c r="N40" s="116" t="s">
        <v>88</v>
      </c>
      <c r="O40" s="138" t="s">
        <v>139</v>
      </c>
      <c r="P40" s="116" t="s">
        <v>123</v>
      </c>
      <c r="Q40" s="116" t="s">
        <v>126</v>
      </c>
      <c r="R40" s="89" t="s">
        <v>116</v>
      </c>
    </row>
    <row r="41" spans="2:18">
      <c r="B41" s="85" t="s">
        <v>90</v>
      </c>
      <c r="C41" s="87">
        <v>4</v>
      </c>
      <c r="D41" s="140">
        <f>C41*$F$24</f>
        <v>974836.36363636365</v>
      </c>
      <c r="E41" s="130">
        <f>J21+J22</f>
        <v>3543875</v>
      </c>
      <c r="F41" s="139">
        <f>SUM(D41:E41)</f>
        <v>4518711.3636363633</v>
      </c>
      <c r="H41" s="85" t="s">
        <v>90</v>
      </c>
      <c r="I41" s="85">
        <v>0</v>
      </c>
      <c r="J41" s="140">
        <f t="shared" ref="J41:J42" si="12">I41*$M$9</f>
        <v>0</v>
      </c>
      <c r="K41" s="130">
        <f t="shared" ref="K41:K52" si="13">I41*($J$21+$J$22)</f>
        <v>0</v>
      </c>
      <c r="L41" s="130">
        <f t="shared" ref="L41:L54" si="14">SUM(J41:K41)</f>
        <v>0</v>
      </c>
      <c r="M41" s="129"/>
      <c r="N41" s="85" t="s">
        <v>90</v>
      </c>
      <c r="O41" s="129">
        <v>0</v>
      </c>
      <c r="P41" s="140">
        <f t="shared" ref="P41" si="15">O41*$M$9</f>
        <v>0</v>
      </c>
      <c r="Q41" s="139">
        <f t="shared" ref="Q41:Q52" si="16">O41*($J$21+$J$22)</f>
        <v>0</v>
      </c>
      <c r="R41" s="139">
        <f t="shared" ref="R41:R54" si="17">SUM(P41:Q41)</f>
        <v>0</v>
      </c>
    </row>
    <row r="42" spans="2:18">
      <c r="B42" s="85" t="s">
        <v>91</v>
      </c>
      <c r="C42" s="85">
        <v>5</v>
      </c>
      <c r="D42" s="140">
        <f t="shared" ref="D42:D52" si="18">C42*$F$24</f>
        <v>1218545.4545454546</v>
      </c>
      <c r="E42" s="139">
        <f>$J$21+$J$22</f>
        <v>3543875</v>
      </c>
      <c r="F42" s="139">
        <f t="shared" ref="F42:F52" si="19">SUM(D42:E42)</f>
        <v>4762420.4545454551</v>
      </c>
      <c r="H42" s="85" t="s">
        <v>91</v>
      </c>
      <c r="I42" s="85">
        <v>0</v>
      </c>
      <c r="J42" s="140">
        <f t="shared" si="12"/>
        <v>0</v>
      </c>
      <c r="K42" s="139">
        <f t="shared" si="13"/>
        <v>0</v>
      </c>
      <c r="L42" s="139">
        <f t="shared" si="14"/>
        <v>0</v>
      </c>
      <c r="M42" s="129"/>
      <c r="N42" s="85" t="s">
        <v>91</v>
      </c>
      <c r="O42" s="129">
        <v>1</v>
      </c>
      <c r="P42" s="140">
        <f>O42*$F$24</f>
        <v>243709.09090909091</v>
      </c>
      <c r="Q42" s="139">
        <f t="shared" si="16"/>
        <v>3543875</v>
      </c>
      <c r="R42" s="139">
        <f t="shared" si="17"/>
        <v>3787584.0909090908</v>
      </c>
    </row>
    <row r="43" spans="2:18">
      <c r="B43" s="85" t="s">
        <v>92</v>
      </c>
      <c r="C43" s="85">
        <v>5</v>
      </c>
      <c r="D43" s="140">
        <f t="shared" si="18"/>
        <v>1218545.4545454546</v>
      </c>
      <c r="E43" s="139">
        <f t="shared" ref="E43:E52" si="20">$J$21+$J$22</f>
        <v>3543875</v>
      </c>
      <c r="F43" s="139">
        <f t="shared" si="19"/>
        <v>4762420.4545454551</v>
      </c>
      <c r="H43" s="85" t="s">
        <v>92</v>
      </c>
      <c r="I43" s="85">
        <v>1</v>
      </c>
      <c r="J43" s="140">
        <f>I43*$F$24</f>
        <v>243709.09090909091</v>
      </c>
      <c r="K43" s="139">
        <f t="shared" si="13"/>
        <v>3543875</v>
      </c>
      <c r="L43" s="139">
        <f t="shared" si="14"/>
        <v>3787584.0909090908</v>
      </c>
      <c r="M43" s="129"/>
      <c r="N43" s="85" t="s">
        <v>92</v>
      </c>
      <c r="O43" s="129">
        <v>0</v>
      </c>
      <c r="P43" s="140">
        <f t="shared" ref="P43:P52" si="21">O43*$F$24</f>
        <v>0</v>
      </c>
      <c r="Q43" s="139">
        <f t="shared" si="16"/>
        <v>0</v>
      </c>
      <c r="R43" s="139">
        <f t="shared" si="17"/>
        <v>0</v>
      </c>
    </row>
    <row r="44" spans="2:18">
      <c r="B44" s="85" t="s">
        <v>93</v>
      </c>
      <c r="C44" s="85">
        <v>4</v>
      </c>
      <c r="D44" s="140">
        <f t="shared" si="18"/>
        <v>974836.36363636365</v>
      </c>
      <c r="E44" s="139">
        <f t="shared" si="20"/>
        <v>3543875</v>
      </c>
      <c r="F44" s="139">
        <f t="shared" si="19"/>
        <v>4518711.3636363633</v>
      </c>
      <c r="H44" s="85" t="s">
        <v>93</v>
      </c>
      <c r="I44" s="85">
        <v>0</v>
      </c>
      <c r="J44" s="140">
        <f t="shared" ref="J44:J52" si="22">I44*$F$24</f>
        <v>0</v>
      </c>
      <c r="K44" s="139">
        <f t="shared" si="13"/>
        <v>0</v>
      </c>
      <c r="L44" s="139">
        <f t="shared" si="14"/>
        <v>0</v>
      </c>
      <c r="M44" s="129"/>
      <c r="N44" s="85" t="s">
        <v>93</v>
      </c>
      <c r="O44" s="129">
        <v>1</v>
      </c>
      <c r="P44" s="140">
        <f t="shared" si="21"/>
        <v>243709.09090909091</v>
      </c>
      <c r="Q44" s="139">
        <f t="shared" si="16"/>
        <v>3543875</v>
      </c>
      <c r="R44" s="139">
        <f t="shared" si="17"/>
        <v>3787584.0909090908</v>
      </c>
    </row>
    <row r="45" spans="2:18">
      <c r="B45" s="85" t="s">
        <v>94</v>
      </c>
      <c r="C45" s="85">
        <v>3</v>
      </c>
      <c r="D45" s="140">
        <f t="shared" si="18"/>
        <v>731127.27272727271</v>
      </c>
      <c r="E45" s="139">
        <f t="shared" si="20"/>
        <v>3543875</v>
      </c>
      <c r="F45" s="139">
        <f t="shared" si="19"/>
        <v>4275002.2727272725</v>
      </c>
      <c r="H45" s="85" t="s">
        <v>94</v>
      </c>
      <c r="I45" s="85">
        <v>0</v>
      </c>
      <c r="J45" s="140">
        <f t="shared" si="22"/>
        <v>0</v>
      </c>
      <c r="K45" s="139">
        <f t="shared" si="13"/>
        <v>0</v>
      </c>
      <c r="L45" s="139">
        <f t="shared" si="14"/>
        <v>0</v>
      </c>
      <c r="M45" s="129"/>
      <c r="N45" s="85" t="s">
        <v>94</v>
      </c>
      <c r="O45" s="129">
        <v>0</v>
      </c>
      <c r="P45" s="140">
        <f t="shared" si="21"/>
        <v>0</v>
      </c>
      <c r="Q45" s="139">
        <f t="shared" si="16"/>
        <v>0</v>
      </c>
      <c r="R45" s="139">
        <f t="shared" si="17"/>
        <v>0</v>
      </c>
    </row>
    <row r="46" spans="2:18">
      <c r="B46" s="85" t="s">
        <v>95</v>
      </c>
      <c r="C46" s="85">
        <v>4</v>
      </c>
      <c r="D46" s="140">
        <f t="shared" si="18"/>
        <v>974836.36363636365</v>
      </c>
      <c r="E46" s="139">
        <f t="shared" si="20"/>
        <v>3543875</v>
      </c>
      <c r="F46" s="139">
        <f t="shared" si="19"/>
        <v>4518711.3636363633</v>
      </c>
      <c r="H46" s="85" t="s">
        <v>95</v>
      </c>
      <c r="I46" s="85">
        <v>1</v>
      </c>
      <c r="J46" s="140">
        <f t="shared" si="22"/>
        <v>243709.09090909091</v>
      </c>
      <c r="K46" s="139">
        <f t="shared" si="13"/>
        <v>3543875</v>
      </c>
      <c r="L46" s="139">
        <f t="shared" si="14"/>
        <v>3787584.0909090908</v>
      </c>
      <c r="M46" s="129"/>
      <c r="N46" s="85" t="s">
        <v>95</v>
      </c>
      <c r="O46" s="129">
        <v>1</v>
      </c>
      <c r="P46" s="140">
        <f t="shared" si="21"/>
        <v>243709.09090909091</v>
      </c>
      <c r="Q46" s="139">
        <f t="shared" si="16"/>
        <v>3543875</v>
      </c>
      <c r="R46" s="139">
        <f t="shared" si="17"/>
        <v>3787584.0909090908</v>
      </c>
    </row>
    <row r="47" spans="2:18">
      <c r="B47" s="85" t="s">
        <v>96</v>
      </c>
      <c r="C47" s="85">
        <v>6</v>
      </c>
      <c r="D47" s="140">
        <f t="shared" si="18"/>
        <v>1462254.5454545454</v>
      </c>
      <c r="E47" s="139">
        <f t="shared" si="20"/>
        <v>3543875</v>
      </c>
      <c r="F47" s="139">
        <f t="shared" si="19"/>
        <v>5006129.5454545449</v>
      </c>
      <c r="H47" s="85" t="s">
        <v>96</v>
      </c>
      <c r="I47" s="85">
        <v>0</v>
      </c>
      <c r="J47" s="140">
        <f t="shared" si="22"/>
        <v>0</v>
      </c>
      <c r="K47" s="139">
        <f t="shared" si="13"/>
        <v>0</v>
      </c>
      <c r="L47" s="139">
        <f t="shared" si="14"/>
        <v>0</v>
      </c>
      <c r="M47" s="129"/>
      <c r="N47" s="85" t="s">
        <v>96</v>
      </c>
      <c r="O47" s="129">
        <v>0</v>
      </c>
      <c r="P47" s="140">
        <f t="shared" si="21"/>
        <v>0</v>
      </c>
      <c r="Q47" s="139">
        <f t="shared" si="16"/>
        <v>0</v>
      </c>
      <c r="R47" s="139">
        <f t="shared" si="17"/>
        <v>0</v>
      </c>
    </row>
    <row r="48" spans="2:18">
      <c r="B48" s="85" t="s">
        <v>97</v>
      </c>
      <c r="C48" s="85">
        <v>4</v>
      </c>
      <c r="D48" s="140">
        <f t="shared" si="18"/>
        <v>974836.36363636365</v>
      </c>
      <c r="E48" s="139">
        <f t="shared" si="20"/>
        <v>3543875</v>
      </c>
      <c r="F48" s="139">
        <f t="shared" si="19"/>
        <v>4518711.3636363633</v>
      </c>
      <c r="H48" s="85" t="s">
        <v>97</v>
      </c>
      <c r="I48" s="85">
        <v>0</v>
      </c>
      <c r="J48" s="140">
        <f t="shared" si="22"/>
        <v>0</v>
      </c>
      <c r="K48" s="139">
        <f t="shared" si="13"/>
        <v>0</v>
      </c>
      <c r="L48" s="139">
        <f t="shared" si="14"/>
        <v>0</v>
      </c>
      <c r="M48" s="129"/>
      <c r="N48" s="85" t="s">
        <v>97</v>
      </c>
      <c r="O48" s="129">
        <v>1</v>
      </c>
      <c r="P48" s="140">
        <f t="shared" si="21"/>
        <v>243709.09090909091</v>
      </c>
      <c r="Q48" s="139">
        <f t="shared" si="16"/>
        <v>3543875</v>
      </c>
      <c r="R48" s="139">
        <f t="shared" si="17"/>
        <v>3787584.0909090908</v>
      </c>
    </row>
    <row r="49" spans="2:18">
      <c r="B49" s="85" t="s">
        <v>98</v>
      </c>
      <c r="C49" s="85">
        <v>6</v>
      </c>
      <c r="D49" s="140">
        <f t="shared" si="18"/>
        <v>1462254.5454545454</v>
      </c>
      <c r="E49" s="139">
        <f>$J$21+$J$22</f>
        <v>3543875</v>
      </c>
      <c r="F49" s="139">
        <f t="shared" si="19"/>
        <v>5006129.5454545449</v>
      </c>
      <c r="H49" s="85" t="s">
        <v>98</v>
      </c>
      <c r="I49" s="85">
        <v>1</v>
      </c>
      <c r="J49" s="140">
        <f t="shared" si="22"/>
        <v>243709.09090909091</v>
      </c>
      <c r="K49" s="139">
        <f t="shared" si="13"/>
        <v>3543875</v>
      </c>
      <c r="L49" s="139">
        <f t="shared" si="14"/>
        <v>3787584.0909090908</v>
      </c>
      <c r="M49" s="129"/>
      <c r="N49" s="85" t="s">
        <v>98</v>
      </c>
      <c r="O49" s="129">
        <v>0</v>
      </c>
      <c r="P49" s="140">
        <f t="shared" si="21"/>
        <v>0</v>
      </c>
      <c r="Q49" s="139">
        <f t="shared" si="16"/>
        <v>0</v>
      </c>
      <c r="R49" s="139">
        <f t="shared" si="17"/>
        <v>0</v>
      </c>
    </row>
    <row r="50" spans="2:18">
      <c r="B50" s="85" t="s">
        <v>99</v>
      </c>
      <c r="C50" s="85">
        <v>4</v>
      </c>
      <c r="D50" s="140">
        <f t="shared" si="18"/>
        <v>974836.36363636365</v>
      </c>
      <c r="E50" s="139">
        <f t="shared" si="20"/>
        <v>3543875</v>
      </c>
      <c r="F50" s="139">
        <f t="shared" si="19"/>
        <v>4518711.3636363633</v>
      </c>
      <c r="H50" s="85" t="s">
        <v>99</v>
      </c>
      <c r="I50" s="85">
        <v>0</v>
      </c>
      <c r="J50" s="140">
        <f t="shared" si="22"/>
        <v>0</v>
      </c>
      <c r="K50" s="139">
        <f t="shared" si="13"/>
        <v>0</v>
      </c>
      <c r="L50" s="139">
        <f t="shared" si="14"/>
        <v>0</v>
      </c>
      <c r="M50" s="129"/>
      <c r="N50" s="85" t="s">
        <v>99</v>
      </c>
      <c r="O50" s="129">
        <v>1</v>
      </c>
      <c r="P50" s="140">
        <f t="shared" si="21"/>
        <v>243709.09090909091</v>
      </c>
      <c r="Q50" s="139">
        <f t="shared" si="16"/>
        <v>3543875</v>
      </c>
      <c r="R50" s="139">
        <f t="shared" si="17"/>
        <v>3787584.0909090908</v>
      </c>
    </row>
    <row r="51" spans="2:18">
      <c r="B51" s="85" t="s">
        <v>100</v>
      </c>
      <c r="C51" s="85">
        <v>5</v>
      </c>
      <c r="D51" s="140">
        <f t="shared" si="18"/>
        <v>1218545.4545454546</v>
      </c>
      <c r="E51" s="139">
        <f t="shared" si="20"/>
        <v>3543875</v>
      </c>
      <c r="F51" s="139">
        <f t="shared" si="19"/>
        <v>4762420.4545454551</v>
      </c>
      <c r="H51" s="85" t="s">
        <v>100</v>
      </c>
      <c r="I51" s="85">
        <v>0</v>
      </c>
      <c r="J51" s="140">
        <f t="shared" si="22"/>
        <v>0</v>
      </c>
      <c r="K51" s="139">
        <f t="shared" si="13"/>
        <v>0</v>
      </c>
      <c r="L51" s="139">
        <f t="shared" si="14"/>
        <v>0</v>
      </c>
      <c r="M51" s="129"/>
      <c r="N51" s="85" t="s">
        <v>100</v>
      </c>
      <c r="O51" s="129">
        <v>0</v>
      </c>
      <c r="P51" s="140">
        <f t="shared" si="21"/>
        <v>0</v>
      </c>
      <c r="Q51" s="139">
        <f t="shared" si="16"/>
        <v>0</v>
      </c>
      <c r="R51" s="139">
        <f t="shared" si="17"/>
        <v>0</v>
      </c>
    </row>
    <row r="52" spans="2:18">
      <c r="B52" s="88" t="s">
        <v>101</v>
      </c>
      <c r="C52" s="88">
        <v>6</v>
      </c>
      <c r="D52" s="140">
        <f t="shared" si="18"/>
        <v>1462254.5454545454</v>
      </c>
      <c r="E52" s="139">
        <f t="shared" si="20"/>
        <v>3543875</v>
      </c>
      <c r="F52" s="139">
        <f t="shared" si="19"/>
        <v>5006129.5454545449</v>
      </c>
      <c r="H52" s="88" t="s">
        <v>101</v>
      </c>
      <c r="I52" s="88">
        <v>1</v>
      </c>
      <c r="J52" s="140">
        <f t="shared" si="22"/>
        <v>243709.09090909091</v>
      </c>
      <c r="K52" s="139">
        <f t="shared" si="13"/>
        <v>3543875</v>
      </c>
      <c r="L52" s="139">
        <f t="shared" si="14"/>
        <v>3787584.0909090908</v>
      </c>
      <c r="M52" s="129"/>
      <c r="N52" s="88" t="s">
        <v>101</v>
      </c>
      <c r="O52" s="127">
        <v>1</v>
      </c>
      <c r="P52" s="140">
        <f t="shared" si="21"/>
        <v>243709.09090909091</v>
      </c>
      <c r="Q52" s="139">
        <f t="shared" si="16"/>
        <v>3543875</v>
      </c>
      <c r="R52" s="139">
        <f t="shared" si="17"/>
        <v>3787584.0909090908</v>
      </c>
    </row>
    <row r="53" spans="2:18">
      <c r="B53" s="137" t="s">
        <v>87</v>
      </c>
      <c r="C53" s="131"/>
      <c r="D53" s="132">
        <f>SUM(D41:D52)</f>
        <v>13647709.09090909</v>
      </c>
      <c r="E53" s="133">
        <f>SUM(E41:E52)</f>
        <v>42526500</v>
      </c>
      <c r="F53" s="136">
        <f>SUM(F41:F52)</f>
        <v>56174209.090909094</v>
      </c>
      <c r="H53" s="137" t="s">
        <v>87</v>
      </c>
      <c r="I53" s="131"/>
      <c r="J53" s="132">
        <f>SUM(J41:J52)</f>
        <v>974836.36363636365</v>
      </c>
      <c r="K53" s="133">
        <f>SUM(K41:K52)</f>
        <v>14175500</v>
      </c>
      <c r="L53" s="136">
        <f t="shared" si="14"/>
        <v>15150336.363636363</v>
      </c>
      <c r="M53" s="129"/>
      <c r="N53" s="137" t="s">
        <v>87</v>
      </c>
      <c r="O53" s="137"/>
      <c r="P53" s="132">
        <f>SUM(P41:P52)</f>
        <v>1462254.5454545454</v>
      </c>
      <c r="Q53" s="133">
        <f>SUM(Q41:Q52)</f>
        <v>21263250</v>
      </c>
      <c r="R53" s="136">
        <f t="shared" si="17"/>
        <v>22725504.545454547</v>
      </c>
    </row>
    <row r="54" spans="2:18">
      <c r="B54" s="162" t="s">
        <v>131</v>
      </c>
      <c r="C54" s="162"/>
      <c r="D54" s="134">
        <v>10353900</v>
      </c>
      <c r="E54" s="134">
        <v>10353900</v>
      </c>
      <c r="F54" s="136">
        <f t="shared" ref="F54" si="23">SUM(D54:E54)</f>
        <v>20707800</v>
      </c>
      <c r="H54" s="162" t="s">
        <v>131</v>
      </c>
      <c r="I54" s="162"/>
      <c r="J54" s="134">
        <v>2767195</v>
      </c>
      <c r="K54" s="134">
        <v>2767196</v>
      </c>
      <c r="L54" s="135">
        <f t="shared" si="14"/>
        <v>5534391</v>
      </c>
      <c r="M54" s="129"/>
      <c r="N54" s="162" t="s">
        <v>131</v>
      </c>
      <c r="O54" s="162"/>
      <c r="P54" s="134">
        <v>3389108</v>
      </c>
      <c r="Q54" s="134">
        <v>3389109</v>
      </c>
      <c r="R54" s="135">
        <f t="shared" si="17"/>
        <v>6778217</v>
      </c>
    </row>
    <row r="58" spans="2:18">
      <c r="B58" s="3" t="s">
        <v>118</v>
      </c>
      <c r="C58" s="3" t="s">
        <v>132</v>
      </c>
      <c r="D58" s="3" t="s">
        <v>130</v>
      </c>
      <c r="E58" s="3" t="s">
        <v>133</v>
      </c>
      <c r="G58" s="118" t="s">
        <v>140</v>
      </c>
    </row>
    <row r="59" spans="2:18">
      <c r="B59" s="3" t="s">
        <v>102</v>
      </c>
      <c r="C59" s="94">
        <f>F53</f>
        <v>56174209.090909094</v>
      </c>
      <c r="D59" s="94">
        <f>F54</f>
        <v>20707800</v>
      </c>
      <c r="E59" s="94">
        <f>C59-D59</f>
        <v>35466409.090909094</v>
      </c>
      <c r="F59" s="113"/>
      <c r="G59" s="3">
        <f>SQRT((2*E88*6)/F24)</f>
        <v>13.209730448191456</v>
      </c>
    </row>
    <row r="60" spans="2:18">
      <c r="B60" s="3" t="s">
        <v>103</v>
      </c>
      <c r="C60" s="94">
        <f>L53</f>
        <v>15150336.363636363</v>
      </c>
      <c r="D60" s="94">
        <f>L54</f>
        <v>5534391</v>
      </c>
      <c r="E60" s="94">
        <f>C60-D60</f>
        <v>9615945.3636363633</v>
      </c>
      <c r="L60" s="94">
        <f>SUM(D53+J53+P53)</f>
        <v>16084799.999999998</v>
      </c>
    </row>
    <row r="61" spans="2:18">
      <c r="B61" s="3" t="s">
        <v>104</v>
      </c>
      <c r="C61" s="94">
        <f>R53</f>
        <v>22725504.545454547</v>
      </c>
      <c r="D61" s="94">
        <f>R54</f>
        <v>6778217</v>
      </c>
      <c r="E61" s="94">
        <f>C61-D61</f>
        <v>15947287.545454547</v>
      </c>
    </row>
    <row r="62" spans="2:18">
      <c r="B62" s="3" t="s">
        <v>87</v>
      </c>
      <c r="C62" s="94">
        <f>SUM(C59:C61)</f>
        <v>94050050</v>
      </c>
      <c r="D62" s="94">
        <f>SUM(D59:D61)</f>
        <v>33020408</v>
      </c>
      <c r="E62" s="95">
        <f>SUM(E59:E61)</f>
        <v>61029642</v>
      </c>
    </row>
    <row r="63" spans="2:18">
      <c r="E63" s="94">
        <f>C62-D62</f>
        <v>61029642</v>
      </c>
    </row>
    <row r="66" spans="2:15">
      <c r="B66" s="114" t="s">
        <v>134</v>
      </c>
    </row>
    <row r="67" spans="2:15">
      <c r="B67" s="164" t="s">
        <v>135</v>
      </c>
      <c r="C67" s="165" t="s">
        <v>18</v>
      </c>
      <c r="D67" s="165"/>
      <c r="E67" s="164" t="s">
        <v>87</v>
      </c>
      <c r="G67" s="159" t="s">
        <v>135</v>
      </c>
      <c r="H67" s="161" t="s">
        <v>19</v>
      </c>
      <c r="I67" s="161"/>
      <c r="J67" s="159" t="s">
        <v>87</v>
      </c>
      <c r="L67" s="159" t="s">
        <v>135</v>
      </c>
      <c r="M67" s="161" t="s">
        <v>35</v>
      </c>
      <c r="N67" s="161"/>
      <c r="O67" s="159" t="s">
        <v>87</v>
      </c>
    </row>
    <row r="68" spans="2:15">
      <c r="B68" s="160"/>
      <c r="C68" s="148" t="s">
        <v>111</v>
      </c>
      <c r="D68" s="148" t="s">
        <v>112</v>
      </c>
      <c r="E68" s="160"/>
      <c r="G68" s="160"/>
      <c r="H68" s="148" t="s">
        <v>111</v>
      </c>
      <c r="I68" s="148" t="s">
        <v>112</v>
      </c>
      <c r="J68" s="160"/>
      <c r="L68" s="160"/>
      <c r="M68" s="148" t="s">
        <v>111</v>
      </c>
      <c r="N68" s="148" t="s">
        <v>112</v>
      </c>
      <c r="O68" s="160"/>
    </row>
    <row r="69" spans="2:15">
      <c r="B69" s="98" t="s">
        <v>132</v>
      </c>
      <c r="C69" s="94">
        <f>$D$53</f>
        <v>13647709.09090909</v>
      </c>
      <c r="D69" s="94">
        <f>$E$53</f>
        <v>42526500</v>
      </c>
      <c r="E69" s="94">
        <f>SUM(C69:D69)</f>
        <v>56174209.090909094</v>
      </c>
      <c r="G69" s="98" t="s">
        <v>132</v>
      </c>
      <c r="H69" s="94">
        <f>J53</f>
        <v>974836.36363636365</v>
      </c>
      <c r="I69" s="94">
        <f>K53</f>
        <v>14175500</v>
      </c>
      <c r="J69" s="94">
        <f>SUM(H69:I69)</f>
        <v>15150336.363636363</v>
      </c>
      <c r="L69" s="98" t="s">
        <v>132</v>
      </c>
      <c r="M69" s="94">
        <f>P53</f>
        <v>1462254.5454545454</v>
      </c>
      <c r="N69" s="94">
        <f>Q53</f>
        <v>21263250</v>
      </c>
      <c r="O69" s="94">
        <f>SUM(M69:N69)</f>
        <v>22725504.545454547</v>
      </c>
    </row>
    <row r="70" spans="2:15">
      <c r="B70" s="90" t="s">
        <v>130</v>
      </c>
      <c r="C70" s="115">
        <f>$D$54</f>
        <v>10353900</v>
      </c>
      <c r="D70" s="115">
        <f>$E$54</f>
        <v>10353900</v>
      </c>
      <c r="E70" s="94">
        <f>SUM(C70:D70)</f>
        <v>20707800</v>
      </c>
      <c r="G70" s="90" t="s">
        <v>130</v>
      </c>
      <c r="H70" s="94">
        <f>J54</f>
        <v>2767195</v>
      </c>
      <c r="I70" s="94">
        <f>K54</f>
        <v>2767196</v>
      </c>
      <c r="J70" s="115">
        <f>SUM(H70:I70)</f>
        <v>5534391</v>
      </c>
      <c r="L70" s="90" t="s">
        <v>130</v>
      </c>
      <c r="M70" s="94">
        <f>P54</f>
        <v>3389108</v>
      </c>
      <c r="N70" s="94">
        <f>Q54</f>
        <v>3389109</v>
      </c>
      <c r="O70" s="115">
        <f>SUM(M70:N70)</f>
        <v>6778217</v>
      </c>
    </row>
    <row r="71" spans="2:15">
      <c r="B71" s="152" t="s">
        <v>133</v>
      </c>
      <c r="C71" s="152"/>
      <c r="D71" s="152"/>
      <c r="E71" s="149">
        <f>E69-E70</f>
        <v>35466409.090909094</v>
      </c>
      <c r="G71" s="152" t="s">
        <v>133</v>
      </c>
      <c r="H71" s="152"/>
      <c r="I71" s="152"/>
      <c r="J71" s="150">
        <f>J69-J70</f>
        <v>9615945.3636363633</v>
      </c>
      <c r="L71" s="152" t="s">
        <v>133</v>
      </c>
      <c r="M71" s="152"/>
      <c r="N71" s="152"/>
      <c r="O71" s="150">
        <f>O69-O70</f>
        <v>15947287.545454547</v>
      </c>
    </row>
    <row r="77" spans="2:15">
      <c r="L77" s="94"/>
    </row>
    <row r="79" spans="2:15">
      <c r="L79" s="94"/>
    </row>
    <row r="81" spans="4:13">
      <c r="G81" s="94"/>
      <c r="H81" s="94"/>
    </row>
    <row r="82" spans="4:13">
      <c r="M82" s="94"/>
    </row>
    <row r="84" spans="4:13">
      <c r="H84" s="94"/>
    </row>
    <row r="85" spans="4:13">
      <c r="D85" s="163" t="s">
        <v>136</v>
      </c>
      <c r="E85" s="151"/>
    </row>
    <row r="86" spans="4:13">
      <c r="D86" s="79" t="s">
        <v>107</v>
      </c>
      <c r="E86" s="120">
        <v>750000</v>
      </c>
      <c r="F86" s="94"/>
    </row>
    <row r="87" spans="4:13">
      <c r="D87" s="79" t="s">
        <v>119</v>
      </c>
      <c r="E87" s="121">
        <v>2793875</v>
      </c>
      <c r="F87" s="94"/>
    </row>
    <row r="88" spans="4:13">
      <c r="D88" s="122" t="s">
        <v>105</v>
      </c>
      <c r="E88" s="122">
        <f>E86+E87</f>
        <v>3543875</v>
      </c>
    </row>
    <row r="89" spans="4:13">
      <c r="D89" s="123"/>
      <c r="E89" s="122"/>
    </row>
    <row r="93" spans="4:13">
      <c r="G93" s="94"/>
    </row>
  </sheetData>
  <mergeCells count="28">
    <mergeCell ref="D85:E85"/>
    <mergeCell ref="B71:D71"/>
    <mergeCell ref="B67:B68"/>
    <mergeCell ref="C67:D67"/>
    <mergeCell ref="E67:E68"/>
    <mergeCell ref="N54:O54"/>
    <mergeCell ref="B54:C54"/>
    <mergeCell ref="H54:I54"/>
    <mergeCell ref="L67:L68"/>
    <mergeCell ref="M67:N67"/>
    <mergeCell ref="O67:O68"/>
    <mergeCell ref="L71:N71"/>
    <mergeCell ref="G67:G68"/>
    <mergeCell ref="H67:I67"/>
    <mergeCell ref="J67:J68"/>
    <mergeCell ref="G71:I71"/>
    <mergeCell ref="B1:K1"/>
    <mergeCell ref="S15:T15"/>
    <mergeCell ref="N9:O9"/>
    <mergeCell ref="S9:T9"/>
    <mergeCell ref="V9:W9"/>
    <mergeCell ref="H2:J2"/>
    <mergeCell ref="E20:F20"/>
    <mergeCell ref="H20:I20"/>
    <mergeCell ref="B20:C20"/>
    <mergeCell ref="K2:K3"/>
    <mergeCell ref="C2:D2"/>
    <mergeCell ref="E2:E3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C01FD-3FF7-45BC-B8EE-18BDDBD673E8}">
  <dimension ref="A1:L29"/>
  <sheetViews>
    <sheetView workbookViewId="0">
      <selection activeCell="E28" sqref="E28"/>
    </sheetView>
  </sheetViews>
  <sheetFormatPr defaultRowHeight="15"/>
  <cols>
    <col min="1" max="1" width="9.140625" style="3"/>
    <col min="2" max="2" width="4.140625" style="3" bestFit="1" customWidth="1"/>
    <col min="3" max="3" width="17.140625" style="3" customWidth="1"/>
    <col min="4" max="4" width="12.28515625" style="3" customWidth="1"/>
    <col min="5" max="5" width="11.28515625" style="3" customWidth="1"/>
    <col min="6" max="6" width="9.140625" style="3"/>
    <col min="7" max="7" width="16.7109375" style="3" bestFit="1" customWidth="1"/>
    <col min="8" max="9" width="9.140625" style="3"/>
    <col min="10" max="10" width="13.5703125" style="3" bestFit="1" customWidth="1"/>
    <col min="11" max="11" width="12.85546875" style="3" bestFit="1" customWidth="1"/>
    <col min="12" max="16384" width="9.140625" style="3"/>
  </cols>
  <sheetData>
    <row r="1" spans="1:12" ht="15.75">
      <c r="A1" s="79"/>
      <c r="B1" s="79"/>
      <c r="C1" s="80" t="s">
        <v>81</v>
      </c>
      <c r="D1" s="79"/>
      <c r="E1" s="79"/>
      <c r="F1" s="79"/>
      <c r="G1" s="79"/>
      <c r="H1" s="79"/>
      <c r="I1" s="79"/>
      <c r="J1" s="79"/>
      <c r="K1" s="79"/>
      <c r="L1" s="79"/>
    </row>
    <row r="2" spans="1:12" ht="31.5">
      <c r="A2" s="79"/>
      <c r="B2" s="81" t="s">
        <v>1</v>
      </c>
      <c r="C2" s="82" t="s">
        <v>2</v>
      </c>
      <c r="D2" s="82" t="s">
        <v>3</v>
      </c>
      <c r="E2" s="82" t="s">
        <v>4</v>
      </c>
      <c r="F2" s="82" t="s">
        <v>5</v>
      </c>
      <c r="G2" s="82" t="s">
        <v>6</v>
      </c>
      <c r="H2" s="82" t="s">
        <v>0</v>
      </c>
      <c r="I2" s="82" t="s">
        <v>7</v>
      </c>
      <c r="J2" s="82" t="s">
        <v>8</v>
      </c>
      <c r="K2" s="82" t="s">
        <v>9</v>
      </c>
      <c r="L2" s="83"/>
    </row>
    <row r="3" spans="1:12" ht="15.75">
      <c r="A3" s="79"/>
      <c r="B3" s="2">
        <v>1</v>
      </c>
      <c r="C3" s="2" t="s">
        <v>10</v>
      </c>
      <c r="D3" s="2" t="s">
        <v>18</v>
      </c>
      <c r="E3" s="2" t="s">
        <v>24</v>
      </c>
      <c r="F3" s="2" t="s">
        <v>22</v>
      </c>
      <c r="G3" s="2" t="s">
        <v>29</v>
      </c>
      <c r="H3" s="2">
        <v>2</v>
      </c>
      <c r="I3" s="2" t="s">
        <v>31</v>
      </c>
      <c r="J3" s="2">
        <v>1</v>
      </c>
      <c r="K3" s="2">
        <v>2</v>
      </c>
      <c r="L3" s="83"/>
    </row>
    <row r="4" spans="1:12" ht="15.75">
      <c r="A4" s="79"/>
      <c r="B4" s="2">
        <v>2</v>
      </c>
      <c r="C4" s="2" t="s">
        <v>11</v>
      </c>
      <c r="D4" s="2" t="s">
        <v>18</v>
      </c>
      <c r="E4" s="2" t="s">
        <v>28</v>
      </c>
      <c r="F4" s="2" t="s">
        <v>22</v>
      </c>
      <c r="G4" s="2" t="s">
        <v>29</v>
      </c>
      <c r="H4" s="2">
        <v>4</v>
      </c>
      <c r="I4" s="2" t="s">
        <v>31</v>
      </c>
      <c r="J4" s="2">
        <v>2</v>
      </c>
      <c r="K4" s="2">
        <v>8</v>
      </c>
      <c r="L4" s="83"/>
    </row>
    <row r="5" spans="1:12" ht="15.75">
      <c r="A5" s="79"/>
      <c r="B5" s="2">
        <v>3</v>
      </c>
      <c r="C5" s="2" t="s">
        <v>12</v>
      </c>
      <c r="D5" s="2" t="s">
        <v>18</v>
      </c>
      <c r="E5" s="2" t="s">
        <v>27</v>
      </c>
      <c r="F5" s="2" t="s">
        <v>22</v>
      </c>
      <c r="G5" s="2" t="s">
        <v>29</v>
      </c>
      <c r="H5" s="2">
        <v>3</v>
      </c>
      <c r="I5" s="2" t="s">
        <v>31</v>
      </c>
      <c r="J5" s="2">
        <v>2</v>
      </c>
      <c r="K5" s="2">
        <v>6</v>
      </c>
      <c r="L5" s="83"/>
    </row>
    <row r="6" spans="1:12" ht="15.75">
      <c r="A6" s="79"/>
      <c r="B6" s="2">
        <v>4</v>
      </c>
      <c r="C6" s="2" t="s">
        <v>13</v>
      </c>
      <c r="D6" s="2" t="s">
        <v>18</v>
      </c>
      <c r="E6" s="2" t="s">
        <v>22</v>
      </c>
      <c r="F6" s="2" t="s">
        <v>26</v>
      </c>
      <c r="G6" s="2" t="s">
        <v>29</v>
      </c>
      <c r="H6" s="2">
        <v>2</v>
      </c>
      <c r="I6" s="2" t="s">
        <v>31</v>
      </c>
      <c r="J6" s="2">
        <v>1</v>
      </c>
      <c r="K6" s="2">
        <v>2</v>
      </c>
      <c r="L6" s="83"/>
    </row>
    <row r="7" spans="1:12" ht="15.75">
      <c r="A7" s="79"/>
      <c r="B7" s="2">
        <v>5</v>
      </c>
      <c r="C7" s="2" t="s">
        <v>20</v>
      </c>
      <c r="D7" s="2" t="s">
        <v>18</v>
      </c>
      <c r="E7" s="2" t="s">
        <v>21</v>
      </c>
      <c r="F7" s="2" t="s">
        <v>22</v>
      </c>
      <c r="G7" s="2" t="s">
        <v>29</v>
      </c>
      <c r="H7" s="2">
        <v>3</v>
      </c>
      <c r="I7" s="2" t="s">
        <v>31</v>
      </c>
      <c r="J7" s="2">
        <v>3</v>
      </c>
      <c r="K7" s="2">
        <v>9</v>
      </c>
      <c r="L7" s="83"/>
    </row>
    <row r="8" spans="1:12" ht="15.75">
      <c r="A8" s="79"/>
      <c r="B8" s="2">
        <v>6</v>
      </c>
      <c r="C8" s="2" t="s">
        <v>14</v>
      </c>
      <c r="D8" s="2" t="s">
        <v>18</v>
      </c>
      <c r="E8" s="2" t="s">
        <v>22</v>
      </c>
      <c r="F8" s="2" t="s">
        <v>26</v>
      </c>
      <c r="G8" s="2" t="s">
        <v>29</v>
      </c>
      <c r="H8" s="2">
        <v>3</v>
      </c>
      <c r="I8" s="2" t="s">
        <v>31</v>
      </c>
      <c r="J8" s="2">
        <v>3</v>
      </c>
      <c r="K8" s="2">
        <v>9</v>
      </c>
      <c r="L8" s="83"/>
    </row>
    <row r="9" spans="1:12" ht="15.75">
      <c r="A9" s="79"/>
      <c r="B9" s="2">
        <v>7</v>
      </c>
      <c r="C9" s="2" t="s">
        <v>15</v>
      </c>
      <c r="D9" s="2" t="s">
        <v>18</v>
      </c>
      <c r="E9" s="2" t="s">
        <v>23</v>
      </c>
      <c r="F9" s="2" t="s">
        <v>26</v>
      </c>
      <c r="G9" s="2" t="s">
        <v>29</v>
      </c>
      <c r="H9" s="2">
        <v>2</v>
      </c>
      <c r="I9" s="2" t="s">
        <v>31</v>
      </c>
      <c r="J9" s="2">
        <v>3</v>
      </c>
      <c r="K9" s="2">
        <v>6</v>
      </c>
      <c r="L9" s="83"/>
    </row>
    <row r="10" spans="1:12" ht="15.75">
      <c r="A10" s="79"/>
      <c r="B10" s="2">
        <v>8</v>
      </c>
      <c r="C10" s="1" t="s">
        <v>16</v>
      </c>
      <c r="D10" s="2" t="s">
        <v>18</v>
      </c>
      <c r="E10" s="1" t="s">
        <v>22</v>
      </c>
      <c r="F10" s="1" t="s">
        <v>26</v>
      </c>
      <c r="G10" s="2" t="s">
        <v>29</v>
      </c>
      <c r="H10" s="1">
        <v>3</v>
      </c>
      <c r="I10" s="2" t="s">
        <v>31</v>
      </c>
      <c r="J10" s="1">
        <v>3</v>
      </c>
      <c r="K10" s="1">
        <v>9</v>
      </c>
      <c r="L10" s="83"/>
    </row>
    <row r="11" spans="1:12" ht="15.75">
      <c r="A11" s="79"/>
      <c r="B11" s="2">
        <v>9</v>
      </c>
      <c r="C11" s="1" t="s">
        <v>17</v>
      </c>
      <c r="D11" s="2" t="s">
        <v>18</v>
      </c>
      <c r="E11" s="1" t="s">
        <v>24</v>
      </c>
      <c r="F11" s="2" t="s">
        <v>22</v>
      </c>
      <c r="G11" s="2" t="s">
        <v>29</v>
      </c>
      <c r="H11" s="1">
        <v>2</v>
      </c>
      <c r="I11" s="2" t="s">
        <v>31</v>
      </c>
      <c r="J11" s="1">
        <v>1</v>
      </c>
      <c r="K11" s="1">
        <v>2</v>
      </c>
      <c r="L11" s="83"/>
    </row>
    <row r="12" spans="1:12" ht="15.75">
      <c r="A12" s="79"/>
      <c r="B12" s="2">
        <v>10</v>
      </c>
      <c r="C12" s="1" t="s">
        <v>25</v>
      </c>
      <c r="D12" s="1" t="s">
        <v>19</v>
      </c>
      <c r="E12" s="1" t="s">
        <v>22</v>
      </c>
      <c r="F12" s="2" t="s">
        <v>26</v>
      </c>
      <c r="G12" s="1" t="s">
        <v>30</v>
      </c>
      <c r="H12" s="1">
        <v>1</v>
      </c>
      <c r="I12" s="2" t="s">
        <v>31</v>
      </c>
      <c r="J12" s="1">
        <v>1</v>
      </c>
      <c r="K12" s="1">
        <v>1</v>
      </c>
      <c r="L12" s="83"/>
    </row>
    <row r="13" spans="1:12" ht="15.75">
      <c r="A13" s="79"/>
      <c r="B13" s="2">
        <v>11</v>
      </c>
      <c r="C13" s="1" t="s">
        <v>25</v>
      </c>
      <c r="D13" s="1" t="s">
        <v>19</v>
      </c>
      <c r="E13" s="1" t="s">
        <v>22</v>
      </c>
      <c r="F13" s="2" t="s">
        <v>22</v>
      </c>
      <c r="G13" s="1" t="s">
        <v>30</v>
      </c>
      <c r="H13" s="1">
        <v>1</v>
      </c>
      <c r="I13" s="2" t="s">
        <v>31</v>
      </c>
      <c r="J13" s="1">
        <v>1</v>
      </c>
      <c r="K13" s="1">
        <v>1</v>
      </c>
      <c r="L13" s="83"/>
    </row>
    <row r="14" spans="1:12" ht="15.75">
      <c r="A14" s="79"/>
      <c r="B14" s="2">
        <v>12</v>
      </c>
      <c r="C14" s="1" t="s">
        <v>25</v>
      </c>
      <c r="D14" s="1" t="s">
        <v>19</v>
      </c>
      <c r="E14" s="1" t="s">
        <v>22</v>
      </c>
      <c r="F14" s="2" t="s">
        <v>22</v>
      </c>
      <c r="G14" s="1" t="s">
        <v>30</v>
      </c>
      <c r="H14" s="1">
        <v>1</v>
      </c>
      <c r="I14" s="2" t="s">
        <v>31</v>
      </c>
      <c r="J14" s="1">
        <v>1</v>
      </c>
      <c r="K14" s="1">
        <v>1</v>
      </c>
      <c r="L14" s="83"/>
    </row>
    <row r="15" spans="1:12" ht="15.75">
      <c r="A15" s="79"/>
      <c r="B15" s="2">
        <v>13</v>
      </c>
      <c r="C15" s="1" t="s">
        <v>25</v>
      </c>
      <c r="D15" s="1" t="s">
        <v>19</v>
      </c>
      <c r="E15" s="1" t="s">
        <v>22</v>
      </c>
      <c r="F15" s="2" t="s">
        <v>22</v>
      </c>
      <c r="G15" s="1" t="s">
        <v>30</v>
      </c>
      <c r="H15" s="1">
        <v>1</v>
      </c>
      <c r="I15" s="2" t="s">
        <v>31</v>
      </c>
      <c r="J15" s="1">
        <v>1</v>
      </c>
      <c r="K15" s="1">
        <v>1</v>
      </c>
      <c r="L15" s="83"/>
    </row>
    <row r="16" spans="1:12" ht="15.75">
      <c r="A16" s="79"/>
      <c r="B16" s="2">
        <v>14</v>
      </c>
      <c r="C16" s="1" t="s">
        <v>32</v>
      </c>
      <c r="D16" s="2" t="s">
        <v>18</v>
      </c>
      <c r="E16" s="1" t="s">
        <v>85</v>
      </c>
      <c r="F16" s="2" t="s">
        <v>22</v>
      </c>
      <c r="G16" s="2" t="s">
        <v>29</v>
      </c>
      <c r="H16" s="1">
        <v>3</v>
      </c>
      <c r="I16" s="2" t="s">
        <v>31</v>
      </c>
      <c r="J16" s="1">
        <v>1</v>
      </c>
      <c r="K16" s="1">
        <v>3</v>
      </c>
      <c r="L16" s="83"/>
    </row>
    <row r="17" spans="1:12" ht="15.75">
      <c r="A17" s="79"/>
      <c r="B17" s="2">
        <v>15</v>
      </c>
      <c r="C17" s="1" t="s">
        <v>33</v>
      </c>
      <c r="D17" s="1" t="s">
        <v>35</v>
      </c>
      <c r="E17" s="1" t="s">
        <v>86</v>
      </c>
      <c r="F17" s="2" t="s">
        <v>26</v>
      </c>
      <c r="G17" s="1" t="s">
        <v>83</v>
      </c>
      <c r="H17" s="1">
        <v>2</v>
      </c>
      <c r="I17" s="2" t="s">
        <v>31</v>
      </c>
      <c r="J17" s="1">
        <v>1</v>
      </c>
      <c r="K17" s="1">
        <v>2</v>
      </c>
      <c r="L17" s="83"/>
    </row>
    <row r="18" spans="1:12" ht="15.75">
      <c r="A18" s="79"/>
      <c r="B18" s="2">
        <v>16</v>
      </c>
      <c r="C18" s="1" t="s">
        <v>33</v>
      </c>
      <c r="D18" s="1" t="s">
        <v>35</v>
      </c>
      <c r="E18" s="1" t="s">
        <v>84</v>
      </c>
      <c r="F18" s="2" t="s">
        <v>26</v>
      </c>
      <c r="G18" s="1" t="s">
        <v>83</v>
      </c>
      <c r="H18" s="1">
        <v>2</v>
      </c>
      <c r="I18" s="2" t="s">
        <v>31</v>
      </c>
      <c r="J18" s="1">
        <v>1</v>
      </c>
      <c r="K18" s="1">
        <v>2</v>
      </c>
      <c r="L18" s="83"/>
    </row>
    <row r="19" spans="1:12" ht="15.75">
      <c r="A19" s="79"/>
      <c r="B19" s="2">
        <v>17</v>
      </c>
      <c r="C19" s="1" t="s">
        <v>34</v>
      </c>
      <c r="D19" s="1" t="s">
        <v>35</v>
      </c>
      <c r="E19" s="1" t="s">
        <v>85</v>
      </c>
      <c r="F19" s="2" t="s">
        <v>22</v>
      </c>
      <c r="G19" s="1" t="s">
        <v>83</v>
      </c>
      <c r="H19" s="1">
        <v>2</v>
      </c>
      <c r="I19" s="2" t="s">
        <v>31</v>
      </c>
      <c r="J19" s="1">
        <v>1</v>
      </c>
      <c r="K19" s="1">
        <v>2</v>
      </c>
      <c r="L19" s="83"/>
    </row>
    <row r="20" spans="1:12" ht="15.75">
      <c r="A20" s="79"/>
      <c r="B20" s="84"/>
      <c r="C20" s="83"/>
      <c r="D20" s="83"/>
      <c r="E20" s="83"/>
      <c r="F20" s="83"/>
      <c r="G20" s="83"/>
      <c r="H20" s="166" t="s">
        <v>87</v>
      </c>
      <c r="I20" s="166"/>
      <c r="J20" s="166"/>
      <c r="K20" s="1">
        <f>SUM(K3:K19)</f>
        <v>66</v>
      </c>
      <c r="L20" s="83"/>
    </row>
    <row r="21" spans="1:12">
      <c r="A21" s="79"/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</row>
    <row r="22" spans="1:12">
      <c r="A22" s="79"/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</row>
    <row r="23" spans="1:12">
      <c r="A23" s="79"/>
      <c r="B23" s="79"/>
      <c r="C23" s="79"/>
      <c r="D23" s="79"/>
      <c r="E23" s="79"/>
      <c r="F23" s="79"/>
      <c r="G23" s="79"/>
      <c r="H23" s="83"/>
      <c r="I23" s="83"/>
      <c r="J23" s="83"/>
      <c r="K23" s="83"/>
      <c r="L23" s="83"/>
    </row>
    <row r="24" spans="1:12">
      <c r="A24" s="79"/>
      <c r="B24" s="79"/>
      <c r="C24" s="79"/>
      <c r="D24" s="79"/>
      <c r="E24" s="79"/>
      <c r="F24" s="79"/>
      <c r="G24" s="79"/>
      <c r="H24" s="83"/>
      <c r="I24" s="83"/>
      <c r="J24" s="83"/>
      <c r="K24" s="83"/>
      <c r="L24" s="83"/>
    </row>
    <row r="25" spans="1:12">
      <c r="A25" s="79"/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</row>
    <row r="29" spans="1:12">
      <c r="I29" s="3" t="s">
        <v>82</v>
      </c>
    </row>
  </sheetData>
  <mergeCells count="1">
    <mergeCell ref="H20:J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B78DB-E228-4373-B186-DAAAD4FBA63A}">
  <dimension ref="A1:O37"/>
  <sheetViews>
    <sheetView workbookViewId="0">
      <selection activeCell="S20" sqref="S20"/>
    </sheetView>
  </sheetViews>
  <sheetFormatPr defaultRowHeight="15"/>
  <sheetData>
    <row r="1" spans="1:15" ht="15.75" thickBot="1">
      <c r="A1" s="4"/>
      <c r="B1" s="4"/>
      <c r="C1" s="4"/>
      <c r="D1" s="4"/>
      <c r="E1" s="5"/>
      <c r="F1" s="5"/>
      <c r="G1" s="5"/>
      <c r="H1" s="5"/>
      <c r="I1" s="5"/>
      <c r="J1" s="4"/>
      <c r="K1" s="4"/>
      <c r="L1" s="4"/>
      <c r="M1" s="4"/>
      <c r="N1" s="4"/>
      <c r="O1" s="4"/>
    </row>
    <row r="2" spans="1:15">
      <c r="A2" s="169" t="s">
        <v>36</v>
      </c>
      <c r="B2" s="167" t="s">
        <v>3</v>
      </c>
      <c r="C2" s="167" t="s">
        <v>37</v>
      </c>
      <c r="D2" s="167" t="s">
        <v>38</v>
      </c>
      <c r="E2" s="167" t="s">
        <v>39</v>
      </c>
      <c r="F2" s="167"/>
      <c r="G2" s="167"/>
      <c r="H2" s="167"/>
      <c r="I2" s="167"/>
      <c r="J2" s="167" t="s">
        <v>40</v>
      </c>
      <c r="K2" s="167"/>
      <c r="L2" s="167"/>
      <c r="M2" s="167"/>
      <c r="N2" s="168"/>
      <c r="O2" s="5"/>
    </row>
    <row r="3" spans="1:15" ht="15.75" thickBot="1">
      <c r="A3" s="170"/>
      <c r="B3" s="171"/>
      <c r="C3" s="171"/>
      <c r="D3" s="171"/>
      <c r="E3" s="6" t="s">
        <v>41</v>
      </c>
      <c r="F3" s="6" t="s">
        <v>42</v>
      </c>
      <c r="G3" s="6" t="s">
        <v>43</v>
      </c>
      <c r="H3" s="6" t="s">
        <v>44</v>
      </c>
      <c r="I3" s="6" t="s">
        <v>45</v>
      </c>
      <c r="J3" s="6" t="s">
        <v>41</v>
      </c>
      <c r="K3" s="6" t="s">
        <v>42</v>
      </c>
      <c r="L3" s="6" t="s">
        <v>43</v>
      </c>
      <c r="M3" s="6" t="s">
        <v>44</v>
      </c>
      <c r="N3" s="7" t="s">
        <v>45</v>
      </c>
      <c r="O3" s="4"/>
    </row>
    <row r="4" spans="1:15">
      <c r="A4" s="8" t="s">
        <v>46</v>
      </c>
      <c r="B4" s="9" t="s">
        <v>18</v>
      </c>
      <c r="C4" s="10" t="s">
        <v>47</v>
      </c>
      <c r="D4" s="11"/>
      <c r="E4" s="12">
        <v>1</v>
      </c>
      <c r="F4" s="12">
        <v>1</v>
      </c>
      <c r="G4" s="12">
        <v>1</v>
      </c>
      <c r="H4" s="12"/>
      <c r="I4" s="12"/>
      <c r="J4" s="13">
        <f>E4*D4</f>
        <v>0</v>
      </c>
      <c r="K4" s="13">
        <f>F4*D4</f>
        <v>0</v>
      </c>
      <c r="L4" s="13">
        <f>G4*D4</f>
        <v>0</v>
      </c>
      <c r="M4" s="13">
        <f>H4*D4</f>
        <v>0</v>
      </c>
      <c r="N4" s="14">
        <f>I4*D4</f>
        <v>0</v>
      </c>
      <c r="O4" s="4"/>
    </row>
    <row r="5" spans="1:15">
      <c r="A5" s="15"/>
      <c r="B5" s="16"/>
      <c r="C5" s="17" t="s">
        <v>48</v>
      </c>
      <c r="D5" s="18"/>
      <c r="E5" s="19"/>
      <c r="F5" s="19">
        <v>1</v>
      </c>
      <c r="G5" s="19"/>
      <c r="H5" s="19"/>
      <c r="I5" s="19"/>
      <c r="J5" s="20">
        <f t="shared" ref="J5:J15" si="0">E5*D5</f>
        <v>0</v>
      </c>
      <c r="K5" s="20">
        <f t="shared" ref="K5:K15" si="1">F5*D5</f>
        <v>0</v>
      </c>
      <c r="L5" s="20">
        <f t="shared" ref="L5:L15" si="2">G5*D5</f>
        <v>0</v>
      </c>
      <c r="M5" s="20">
        <f t="shared" ref="M5:M15" si="3">H5*D5</f>
        <v>0</v>
      </c>
      <c r="N5" s="21">
        <f t="shared" ref="N5:N15" si="4">I5*D5</f>
        <v>0</v>
      </c>
      <c r="O5" s="4"/>
    </row>
    <row r="6" spans="1:15">
      <c r="A6" s="15"/>
      <c r="B6" s="16"/>
      <c r="C6" s="17" t="s">
        <v>49</v>
      </c>
      <c r="D6" s="18"/>
      <c r="E6" s="19"/>
      <c r="F6" s="19"/>
      <c r="G6" s="19">
        <v>2</v>
      </c>
      <c r="H6" s="19"/>
      <c r="I6" s="19">
        <v>2</v>
      </c>
      <c r="J6" s="20">
        <f t="shared" si="0"/>
        <v>0</v>
      </c>
      <c r="K6" s="20">
        <f t="shared" si="1"/>
        <v>0</v>
      </c>
      <c r="L6" s="20">
        <f t="shared" si="2"/>
        <v>0</v>
      </c>
      <c r="M6" s="20">
        <f t="shared" si="3"/>
        <v>0</v>
      </c>
      <c r="N6" s="21">
        <f t="shared" si="4"/>
        <v>0</v>
      </c>
      <c r="O6" s="4"/>
    </row>
    <row r="7" spans="1:15">
      <c r="A7" s="15"/>
      <c r="B7" s="16"/>
      <c r="C7" s="17" t="s">
        <v>50</v>
      </c>
      <c r="D7" s="18"/>
      <c r="E7" s="19"/>
      <c r="F7" s="19"/>
      <c r="G7" s="19"/>
      <c r="H7" s="19"/>
      <c r="I7" s="19">
        <v>1</v>
      </c>
      <c r="J7" s="20">
        <f t="shared" si="0"/>
        <v>0</v>
      </c>
      <c r="K7" s="20">
        <f t="shared" si="1"/>
        <v>0</v>
      </c>
      <c r="L7" s="20">
        <f t="shared" si="2"/>
        <v>0</v>
      </c>
      <c r="M7" s="20">
        <f t="shared" si="3"/>
        <v>0</v>
      </c>
      <c r="N7" s="21">
        <f t="shared" si="4"/>
        <v>0</v>
      </c>
      <c r="O7" s="4"/>
    </row>
    <row r="8" spans="1:15">
      <c r="A8" s="15"/>
      <c r="B8" s="16"/>
      <c r="C8" s="17" t="s">
        <v>51</v>
      </c>
      <c r="D8" s="18"/>
      <c r="E8" s="19"/>
      <c r="F8" s="19"/>
      <c r="G8" s="19"/>
      <c r="H8" s="19"/>
      <c r="I8" s="19">
        <v>2</v>
      </c>
      <c r="J8" s="20">
        <f t="shared" si="0"/>
        <v>0</v>
      </c>
      <c r="K8" s="20">
        <f t="shared" si="1"/>
        <v>0</v>
      </c>
      <c r="L8" s="20">
        <f t="shared" si="2"/>
        <v>0</v>
      </c>
      <c r="M8" s="20">
        <f t="shared" si="3"/>
        <v>0</v>
      </c>
      <c r="N8" s="21">
        <f t="shared" si="4"/>
        <v>0</v>
      </c>
      <c r="O8" s="4"/>
    </row>
    <row r="9" spans="1:15">
      <c r="A9" s="15"/>
      <c r="B9" s="16"/>
      <c r="C9" s="17" t="s">
        <v>52</v>
      </c>
      <c r="D9" s="18"/>
      <c r="E9" s="19"/>
      <c r="F9" s="19"/>
      <c r="G9" s="19"/>
      <c r="H9" s="19"/>
      <c r="I9" s="19">
        <v>1</v>
      </c>
      <c r="J9" s="20">
        <f t="shared" si="0"/>
        <v>0</v>
      </c>
      <c r="K9" s="20">
        <f t="shared" si="1"/>
        <v>0</v>
      </c>
      <c r="L9" s="20">
        <f t="shared" si="2"/>
        <v>0</v>
      </c>
      <c r="M9" s="20">
        <f t="shared" si="3"/>
        <v>0</v>
      </c>
      <c r="N9" s="21">
        <f t="shared" si="4"/>
        <v>0</v>
      </c>
      <c r="O9" s="4"/>
    </row>
    <row r="10" spans="1:15">
      <c r="A10" s="15"/>
      <c r="B10" s="16"/>
      <c r="C10" s="17" t="s">
        <v>53</v>
      </c>
      <c r="D10" s="18"/>
      <c r="E10" s="19"/>
      <c r="F10" s="19"/>
      <c r="G10" s="19"/>
      <c r="H10" s="19"/>
      <c r="I10" s="19">
        <v>1</v>
      </c>
      <c r="J10" s="20">
        <f t="shared" si="0"/>
        <v>0</v>
      </c>
      <c r="K10" s="20">
        <f t="shared" si="1"/>
        <v>0</v>
      </c>
      <c r="L10" s="20">
        <f t="shared" si="2"/>
        <v>0</v>
      </c>
      <c r="M10" s="20">
        <f t="shared" si="3"/>
        <v>0</v>
      </c>
      <c r="N10" s="21">
        <f t="shared" si="4"/>
        <v>0</v>
      </c>
      <c r="O10" s="4"/>
    </row>
    <row r="11" spans="1:15">
      <c r="A11" s="15"/>
      <c r="B11" s="16"/>
      <c r="C11" s="17" t="s">
        <v>54</v>
      </c>
      <c r="D11" s="18"/>
      <c r="E11" s="19"/>
      <c r="F11" s="19"/>
      <c r="G11" s="19"/>
      <c r="H11" s="19"/>
      <c r="I11" s="19">
        <v>1</v>
      </c>
      <c r="J11" s="20">
        <f t="shared" si="0"/>
        <v>0</v>
      </c>
      <c r="K11" s="20">
        <f t="shared" si="1"/>
        <v>0</v>
      </c>
      <c r="L11" s="20">
        <f t="shared" si="2"/>
        <v>0</v>
      </c>
      <c r="M11" s="20">
        <f t="shared" si="3"/>
        <v>0</v>
      </c>
      <c r="N11" s="21">
        <f t="shared" si="4"/>
        <v>0</v>
      </c>
      <c r="O11" s="4"/>
    </row>
    <row r="12" spans="1:15">
      <c r="A12" s="15"/>
      <c r="B12" s="16"/>
      <c r="C12" s="17" t="s">
        <v>55</v>
      </c>
      <c r="D12" s="18"/>
      <c r="E12" s="19"/>
      <c r="F12" s="19"/>
      <c r="G12" s="19"/>
      <c r="H12" s="19"/>
      <c r="I12" s="19">
        <v>1</v>
      </c>
      <c r="J12" s="20">
        <f t="shared" si="0"/>
        <v>0</v>
      </c>
      <c r="K12" s="20">
        <f t="shared" si="1"/>
        <v>0</v>
      </c>
      <c r="L12" s="20">
        <f t="shared" si="2"/>
        <v>0</v>
      </c>
      <c r="M12" s="20">
        <f t="shared" si="3"/>
        <v>0</v>
      </c>
      <c r="N12" s="21">
        <f t="shared" si="4"/>
        <v>0</v>
      </c>
      <c r="O12" s="4"/>
    </row>
    <row r="13" spans="1:15">
      <c r="A13" s="15"/>
      <c r="B13" s="16"/>
      <c r="C13" s="17" t="s">
        <v>55</v>
      </c>
      <c r="D13" s="18"/>
      <c r="E13" s="19"/>
      <c r="F13" s="19"/>
      <c r="G13" s="19"/>
      <c r="H13" s="19"/>
      <c r="I13" s="19">
        <v>2</v>
      </c>
      <c r="J13" s="20">
        <f t="shared" si="0"/>
        <v>0</v>
      </c>
      <c r="K13" s="20">
        <f t="shared" si="1"/>
        <v>0</v>
      </c>
      <c r="L13" s="20">
        <f t="shared" si="2"/>
        <v>0</v>
      </c>
      <c r="M13" s="20">
        <f t="shared" si="3"/>
        <v>0</v>
      </c>
      <c r="N13" s="21">
        <f t="shared" si="4"/>
        <v>0</v>
      </c>
      <c r="O13" s="4"/>
    </row>
    <row r="14" spans="1:15">
      <c r="A14" s="15"/>
      <c r="B14" s="16"/>
      <c r="C14" s="17" t="s">
        <v>56</v>
      </c>
      <c r="D14" s="18"/>
      <c r="E14" s="19"/>
      <c r="F14" s="19"/>
      <c r="G14" s="19"/>
      <c r="H14" s="19"/>
      <c r="I14" s="19">
        <v>4</v>
      </c>
      <c r="J14" s="20">
        <f t="shared" si="0"/>
        <v>0</v>
      </c>
      <c r="K14" s="20">
        <f t="shared" si="1"/>
        <v>0</v>
      </c>
      <c r="L14" s="20">
        <f t="shared" si="2"/>
        <v>0</v>
      </c>
      <c r="M14" s="20">
        <f t="shared" si="3"/>
        <v>0</v>
      </c>
      <c r="N14" s="21">
        <f t="shared" si="4"/>
        <v>0</v>
      </c>
      <c r="O14" s="4"/>
    </row>
    <row r="15" spans="1:15" ht="15.75" thickBot="1">
      <c r="A15" s="15"/>
      <c r="B15" s="16"/>
      <c r="C15" s="22" t="s">
        <v>57</v>
      </c>
      <c r="D15" s="23"/>
      <c r="E15" s="24"/>
      <c r="F15" s="24"/>
      <c r="G15" s="24"/>
      <c r="H15" s="24"/>
      <c r="I15" s="24">
        <v>1</v>
      </c>
      <c r="J15" s="25">
        <f t="shared" si="0"/>
        <v>0</v>
      </c>
      <c r="K15" s="25">
        <f t="shared" si="1"/>
        <v>0</v>
      </c>
      <c r="L15" s="25">
        <f t="shared" si="2"/>
        <v>0</v>
      </c>
      <c r="M15" s="25">
        <f t="shared" si="3"/>
        <v>0</v>
      </c>
      <c r="N15" s="26">
        <f t="shared" si="4"/>
        <v>0</v>
      </c>
      <c r="O15" s="4"/>
    </row>
    <row r="16" spans="1:15" ht="15.75" thickBot="1">
      <c r="A16" s="15"/>
      <c r="B16" s="16"/>
      <c r="C16" s="27"/>
      <c r="D16" s="27" t="s">
        <v>58</v>
      </c>
      <c r="E16" s="28"/>
      <c r="F16" s="28"/>
      <c r="G16" s="28"/>
      <c r="H16" s="28"/>
      <c r="I16" s="28"/>
      <c r="J16" s="29">
        <f>SUM(J4:J15)</f>
        <v>0</v>
      </c>
      <c r="K16" s="29">
        <f>SUM(K4:K15)</f>
        <v>0</v>
      </c>
      <c r="L16" s="29">
        <f>SUM(L4:L15)</f>
        <v>0</v>
      </c>
      <c r="M16" s="29">
        <f>SUM(M4:M15)</f>
        <v>0</v>
      </c>
      <c r="N16" s="30">
        <f>SUM(N4:N15)</f>
        <v>0</v>
      </c>
      <c r="O16" s="4"/>
    </row>
    <row r="17" spans="1:15">
      <c r="A17" s="15"/>
      <c r="B17" s="16"/>
      <c r="C17" s="10" t="s">
        <v>59</v>
      </c>
      <c r="D17" s="11"/>
      <c r="E17" s="12">
        <v>1</v>
      </c>
      <c r="F17" s="12">
        <v>1</v>
      </c>
      <c r="G17" s="12">
        <v>1</v>
      </c>
      <c r="H17" s="12"/>
      <c r="I17" s="12"/>
      <c r="J17" s="13">
        <f t="shared" ref="J17:J18" si="5">E17*D17</f>
        <v>0</v>
      </c>
      <c r="K17" s="13">
        <f t="shared" ref="K17:K18" si="6">F17*D17</f>
        <v>0</v>
      </c>
      <c r="L17" s="13">
        <f t="shared" ref="L17:L18" si="7">G17*D17</f>
        <v>0</v>
      </c>
      <c r="M17" s="13">
        <f t="shared" ref="M17:M18" si="8">H17*D17</f>
        <v>0</v>
      </c>
      <c r="N17" s="14">
        <f t="shared" ref="N17:N18" si="9">I17*D17</f>
        <v>0</v>
      </c>
      <c r="O17" s="4"/>
    </row>
    <row r="18" spans="1:15" ht="15.75" thickBot="1">
      <c r="A18" s="15"/>
      <c r="B18" s="16"/>
      <c r="C18" s="22" t="s">
        <v>60</v>
      </c>
      <c r="D18" s="23"/>
      <c r="E18" s="24"/>
      <c r="F18" s="24"/>
      <c r="G18" s="24"/>
      <c r="H18" s="24"/>
      <c r="I18" s="24">
        <v>1</v>
      </c>
      <c r="J18" s="25">
        <f t="shared" si="5"/>
        <v>0</v>
      </c>
      <c r="K18" s="25">
        <f t="shared" si="6"/>
        <v>0</v>
      </c>
      <c r="L18" s="25">
        <f t="shared" si="7"/>
        <v>0</v>
      </c>
      <c r="M18" s="25">
        <f t="shared" si="8"/>
        <v>0</v>
      </c>
      <c r="N18" s="26">
        <f t="shared" si="9"/>
        <v>0</v>
      </c>
      <c r="O18" s="4"/>
    </row>
    <row r="19" spans="1:15" ht="15.75" thickBot="1">
      <c r="A19" s="31"/>
      <c r="B19" s="32"/>
      <c r="C19" s="27"/>
      <c r="D19" s="27" t="s">
        <v>61</v>
      </c>
      <c r="E19" s="28"/>
      <c r="F19" s="28"/>
      <c r="G19" s="28"/>
      <c r="H19" s="28"/>
      <c r="I19" s="28"/>
      <c r="J19" s="29">
        <f>SUM(J16:J18)</f>
        <v>0</v>
      </c>
      <c r="K19" s="29">
        <f t="shared" ref="K19:N19" si="10">SUM(K16:K18)</f>
        <v>0</v>
      </c>
      <c r="L19" s="29">
        <f t="shared" si="10"/>
        <v>0</v>
      </c>
      <c r="M19" s="29">
        <f t="shared" si="10"/>
        <v>0</v>
      </c>
      <c r="N19" s="30">
        <f t="shared" si="10"/>
        <v>0</v>
      </c>
      <c r="O19" s="4"/>
    </row>
    <row r="20" spans="1:15">
      <c r="A20" s="8" t="s">
        <v>62</v>
      </c>
      <c r="B20" s="9" t="s">
        <v>18</v>
      </c>
      <c r="C20" s="10" t="s">
        <v>63</v>
      </c>
      <c r="D20" s="11"/>
      <c r="E20" s="12">
        <v>1</v>
      </c>
      <c r="F20" s="12">
        <v>1</v>
      </c>
      <c r="G20" s="33">
        <v>1</v>
      </c>
      <c r="H20" s="33"/>
      <c r="I20" s="12"/>
      <c r="J20" s="13">
        <f t="shared" ref="J20:J32" si="11">E20*D20</f>
        <v>0</v>
      </c>
      <c r="K20" s="13">
        <f t="shared" ref="K20:K32" si="12">F20*D20</f>
        <v>0</v>
      </c>
      <c r="L20" s="13">
        <f t="shared" ref="L20:L32" si="13">G20*D20</f>
        <v>0</v>
      </c>
      <c r="M20" s="13">
        <f t="shared" ref="M20:M32" si="14">H20*D20</f>
        <v>0</v>
      </c>
      <c r="N20" s="14">
        <f t="shared" ref="N20:N32" si="15">I20*D20</f>
        <v>0</v>
      </c>
      <c r="O20" s="4"/>
    </row>
    <row r="21" spans="1:15">
      <c r="A21" s="15"/>
      <c r="B21" s="16"/>
      <c r="C21" s="17" t="s">
        <v>48</v>
      </c>
      <c r="D21" s="18"/>
      <c r="E21" s="19"/>
      <c r="F21" s="19">
        <v>1</v>
      </c>
      <c r="G21" s="34"/>
      <c r="H21" s="34"/>
      <c r="I21" s="19"/>
      <c r="J21" s="20">
        <f t="shared" si="11"/>
        <v>0</v>
      </c>
      <c r="K21" s="20">
        <f t="shared" si="12"/>
        <v>0</v>
      </c>
      <c r="L21" s="20">
        <f t="shared" si="13"/>
        <v>0</v>
      </c>
      <c r="M21" s="20">
        <f t="shared" si="14"/>
        <v>0</v>
      </c>
      <c r="N21" s="21">
        <f t="shared" si="15"/>
        <v>0</v>
      </c>
      <c r="O21" s="4"/>
    </row>
    <row r="22" spans="1:15">
      <c r="A22" s="15"/>
      <c r="B22" s="16"/>
      <c r="C22" s="17" t="s">
        <v>49</v>
      </c>
      <c r="D22" s="18"/>
      <c r="E22" s="19"/>
      <c r="F22" s="19"/>
      <c r="G22" s="34">
        <v>3</v>
      </c>
      <c r="H22" s="34"/>
      <c r="I22" s="19">
        <v>3</v>
      </c>
      <c r="J22" s="20">
        <f t="shared" si="11"/>
        <v>0</v>
      </c>
      <c r="K22" s="20">
        <f t="shared" si="12"/>
        <v>0</v>
      </c>
      <c r="L22" s="20">
        <f t="shared" si="13"/>
        <v>0</v>
      </c>
      <c r="M22" s="20">
        <f t="shared" si="14"/>
        <v>0</v>
      </c>
      <c r="N22" s="21">
        <f t="shared" si="15"/>
        <v>0</v>
      </c>
      <c r="O22" s="4"/>
    </row>
    <row r="23" spans="1:15">
      <c r="A23" s="15"/>
      <c r="B23" s="16"/>
      <c r="C23" s="17" t="s">
        <v>64</v>
      </c>
      <c r="D23" s="18"/>
      <c r="E23" s="19"/>
      <c r="F23" s="19"/>
      <c r="G23" s="34"/>
      <c r="H23" s="34"/>
      <c r="I23" s="19">
        <v>1</v>
      </c>
      <c r="J23" s="20">
        <f t="shared" si="11"/>
        <v>0</v>
      </c>
      <c r="K23" s="20">
        <f t="shared" si="12"/>
        <v>0</v>
      </c>
      <c r="L23" s="20">
        <f t="shared" si="13"/>
        <v>0</v>
      </c>
      <c r="M23" s="20">
        <f t="shared" si="14"/>
        <v>0</v>
      </c>
      <c r="N23" s="21">
        <f t="shared" si="15"/>
        <v>0</v>
      </c>
      <c r="O23" s="4"/>
    </row>
    <row r="24" spans="1:15">
      <c r="A24" s="15"/>
      <c r="B24" s="16"/>
      <c r="C24" s="17" t="s">
        <v>65</v>
      </c>
      <c r="D24" s="18"/>
      <c r="E24" s="19"/>
      <c r="F24" s="19"/>
      <c r="G24" s="34"/>
      <c r="H24" s="34"/>
      <c r="I24" s="19">
        <v>1</v>
      </c>
      <c r="J24" s="20">
        <f t="shared" si="11"/>
        <v>0</v>
      </c>
      <c r="K24" s="20">
        <f t="shared" si="12"/>
        <v>0</v>
      </c>
      <c r="L24" s="20">
        <f t="shared" si="13"/>
        <v>0</v>
      </c>
      <c r="M24" s="20">
        <f t="shared" si="14"/>
        <v>0</v>
      </c>
      <c r="N24" s="21">
        <f t="shared" si="15"/>
        <v>0</v>
      </c>
      <c r="O24" s="4"/>
    </row>
    <row r="25" spans="1:15">
      <c r="A25" s="15"/>
      <c r="B25" s="16"/>
      <c r="C25" s="17" t="s">
        <v>66</v>
      </c>
      <c r="D25" s="18"/>
      <c r="E25" s="19"/>
      <c r="F25" s="19"/>
      <c r="G25" s="34"/>
      <c r="H25" s="34"/>
      <c r="I25" s="19">
        <v>1</v>
      </c>
      <c r="J25" s="20">
        <f t="shared" si="11"/>
        <v>0</v>
      </c>
      <c r="K25" s="20">
        <f t="shared" si="12"/>
        <v>0</v>
      </c>
      <c r="L25" s="20">
        <f t="shared" si="13"/>
        <v>0</v>
      </c>
      <c r="M25" s="20">
        <f t="shared" si="14"/>
        <v>0</v>
      </c>
      <c r="N25" s="21">
        <f t="shared" si="15"/>
        <v>0</v>
      </c>
      <c r="O25" s="4"/>
    </row>
    <row r="26" spans="1:15">
      <c r="A26" s="15"/>
      <c r="B26" s="16"/>
      <c r="C26" s="17" t="s">
        <v>67</v>
      </c>
      <c r="D26" s="18"/>
      <c r="E26" s="19"/>
      <c r="F26" s="19"/>
      <c r="G26" s="34"/>
      <c r="H26" s="34"/>
      <c r="I26" s="19">
        <v>1</v>
      </c>
      <c r="J26" s="20">
        <f t="shared" si="11"/>
        <v>0</v>
      </c>
      <c r="K26" s="20">
        <f t="shared" si="12"/>
        <v>0</v>
      </c>
      <c r="L26" s="20">
        <f t="shared" si="13"/>
        <v>0</v>
      </c>
      <c r="M26" s="20">
        <f t="shared" si="14"/>
        <v>0</v>
      </c>
      <c r="N26" s="21">
        <f t="shared" si="15"/>
        <v>0</v>
      </c>
      <c r="O26" s="4"/>
    </row>
    <row r="27" spans="1:15">
      <c r="A27" s="15"/>
      <c r="B27" s="16"/>
      <c r="C27" s="17" t="s">
        <v>68</v>
      </c>
      <c r="D27" s="18"/>
      <c r="E27" s="19"/>
      <c r="F27" s="19"/>
      <c r="G27" s="34"/>
      <c r="H27" s="34"/>
      <c r="I27" s="19">
        <v>1</v>
      </c>
      <c r="J27" s="20">
        <f t="shared" si="11"/>
        <v>0</v>
      </c>
      <c r="K27" s="20">
        <f t="shared" si="12"/>
        <v>0</v>
      </c>
      <c r="L27" s="20">
        <f t="shared" si="13"/>
        <v>0</v>
      </c>
      <c r="M27" s="20">
        <f t="shared" si="14"/>
        <v>0</v>
      </c>
      <c r="N27" s="21">
        <f t="shared" si="15"/>
        <v>0</v>
      </c>
      <c r="O27" s="4"/>
    </row>
    <row r="28" spans="1:15">
      <c r="A28" s="15"/>
      <c r="B28" s="16"/>
      <c r="C28" s="17" t="s">
        <v>69</v>
      </c>
      <c r="D28" s="18"/>
      <c r="E28" s="19"/>
      <c r="F28" s="19"/>
      <c r="G28" s="34"/>
      <c r="H28" s="34"/>
      <c r="I28" s="19">
        <v>1</v>
      </c>
      <c r="J28" s="20">
        <f t="shared" si="11"/>
        <v>0</v>
      </c>
      <c r="K28" s="20">
        <f t="shared" si="12"/>
        <v>0</v>
      </c>
      <c r="L28" s="20">
        <f t="shared" si="13"/>
        <v>0</v>
      </c>
      <c r="M28" s="20">
        <f t="shared" si="14"/>
        <v>0</v>
      </c>
      <c r="N28" s="21">
        <f t="shared" si="15"/>
        <v>0</v>
      </c>
      <c r="O28" s="4"/>
    </row>
    <row r="29" spans="1:15">
      <c r="A29" s="15"/>
      <c r="B29" s="16"/>
      <c r="C29" s="17" t="s">
        <v>70</v>
      </c>
      <c r="D29" s="18"/>
      <c r="E29" s="19"/>
      <c r="F29" s="19"/>
      <c r="G29" s="34"/>
      <c r="H29" s="34"/>
      <c r="I29" s="19">
        <v>3</v>
      </c>
      <c r="J29" s="20">
        <f t="shared" si="11"/>
        <v>0</v>
      </c>
      <c r="K29" s="20">
        <f t="shared" si="12"/>
        <v>0</v>
      </c>
      <c r="L29" s="20">
        <f t="shared" si="13"/>
        <v>0</v>
      </c>
      <c r="M29" s="20">
        <f t="shared" si="14"/>
        <v>0</v>
      </c>
      <c r="N29" s="21">
        <f t="shared" si="15"/>
        <v>0</v>
      </c>
      <c r="O29" s="4"/>
    </row>
    <row r="30" spans="1:15">
      <c r="A30" s="15"/>
      <c r="B30" s="16"/>
      <c r="C30" s="17" t="s">
        <v>71</v>
      </c>
      <c r="D30" s="18"/>
      <c r="E30" s="19"/>
      <c r="F30" s="19"/>
      <c r="G30" s="34"/>
      <c r="H30" s="34"/>
      <c r="I30" s="19">
        <v>3</v>
      </c>
      <c r="J30" s="20">
        <f t="shared" si="11"/>
        <v>0</v>
      </c>
      <c r="K30" s="20">
        <f t="shared" si="12"/>
        <v>0</v>
      </c>
      <c r="L30" s="20">
        <f t="shared" si="13"/>
        <v>0</v>
      </c>
      <c r="M30" s="20">
        <f t="shared" si="14"/>
        <v>0</v>
      </c>
      <c r="N30" s="21">
        <f t="shared" si="15"/>
        <v>0</v>
      </c>
      <c r="O30" s="4"/>
    </row>
    <row r="31" spans="1:15">
      <c r="A31" s="15"/>
      <c r="B31" s="16"/>
      <c r="C31" s="17" t="s">
        <v>72</v>
      </c>
      <c r="D31" s="18"/>
      <c r="E31" s="19"/>
      <c r="F31" s="35"/>
      <c r="G31" s="34"/>
      <c r="H31" s="34"/>
      <c r="I31" s="19">
        <v>1</v>
      </c>
      <c r="J31" s="20">
        <f t="shared" si="11"/>
        <v>0</v>
      </c>
      <c r="K31" s="20">
        <f t="shared" si="12"/>
        <v>0</v>
      </c>
      <c r="L31" s="20">
        <f t="shared" si="13"/>
        <v>0</v>
      </c>
      <c r="M31" s="20">
        <f t="shared" si="14"/>
        <v>0</v>
      </c>
      <c r="N31" s="21">
        <f t="shared" si="15"/>
        <v>0</v>
      </c>
      <c r="O31" s="4"/>
    </row>
    <row r="32" spans="1:15" ht="15.75" thickBot="1">
      <c r="A32" s="15"/>
      <c r="B32" s="16"/>
      <c r="C32" s="22" t="s">
        <v>57</v>
      </c>
      <c r="D32" s="23"/>
      <c r="E32" s="24"/>
      <c r="F32" s="36"/>
      <c r="G32" s="37"/>
      <c r="H32" s="37"/>
      <c r="I32" s="24">
        <v>1</v>
      </c>
      <c r="J32" s="25">
        <f t="shared" si="11"/>
        <v>0</v>
      </c>
      <c r="K32" s="25">
        <f t="shared" si="12"/>
        <v>0</v>
      </c>
      <c r="L32" s="25">
        <f t="shared" si="13"/>
        <v>0</v>
      </c>
      <c r="M32" s="25">
        <f t="shared" si="14"/>
        <v>0</v>
      </c>
      <c r="N32" s="26">
        <f t="shared" si="15"/>
        <v>0</v>
      </c>
      <c r="O32" s="4"/>
    </row>
    <row r="33" spans="1:15" ht="15.75" thickBot="1">
      <c r="A33" s="15"/>
      <c r="B33" s="16"/>
      <c r="C33" s="27"/>
      <c r="D33" s="27" t="s">
        <v>58</v>
      </c>
      <c r="E33" s="28"/>
      <c r="F33" s="28"/>
      <c r="G33" s="38"/>
      <c r="H33" s="38"/>
      <c r="I33" s="28"/>
      <c r="J33" s="29">
        <f>SUM(J20:J32)</f>
        <v>0</v>
      </c>
      <c r="K33" s="29">
        <f>SUM(K20:K32)</f>
        <v>0</v>
      </c>
      <c r="L33" s="29">
        <f>SUM(L20:L32)</f>
        <v>0</v>
      </c>
      <c r="M33" s="29">
        <f>SUM(M20:M32)</f>
        <v>0</v>
      </c>
      <c r="N33" s="30">
        <f>SUM(N20:N32)</f>
        <v>0</v>
      </c>
      <c r="O33" s="4"/>
    </row>
    <row r="34" spans="1:15">
      <c r="A34" s="15"/>
      <c r="B34" s="16"/>
      <c r="C34" s="10" t="s">
        <v>59</v>
      </c>
      <c r="D34" s="11"/>
      <c r="E34" s="12">
        <v>1</v>
      </c>
      <c r="F34" s="12">
        <v>1</v>
      </c>
      <c r="G34" s="33">
        <v>1</v>
      </c>
      <c r="H34" s="33"/>
      <c r="I34" s="12"/>
      <c r="J34" s="13">
        <f t="shared" ref="J34:J35" si="16">E34*D34</f>
        <v>0</v>
      </c>
      <c r="K34" s="13">
        <f t="shared" ref="K34:K35" si="17">F34*D34</f>
        <v>0</v>
      </c>
      <c r="L34" s="13">
        <f t="shared" ref="L34:L35" si="18">G34*D34</f>
        <v>0</v>
      </c>
      <c r="M34" s="13">
        <f t="shared" ref="M34:M35" si="19">H34*D34</f>
        <v>0</v>
      </c>
      <c r="N34" s="14">
        <f t="shared" ref="N34:N35" si="20">I34*D34</f>
        <v>0</v>
      </c>
      <c r="O34" s="4"/>
    </row>
    <row r="35" spans="1:15" ht="15.75" thickBot="1">
      <c r="A35" s="15"/>
      <c r="B35" s="16"/>
      <c r="C35" s="22" t="s">
        <v>60</v>
      </c>
      <c r="D35" s="23"/>
      <c r="E35" s="24"/>
      <c r="F35" s="24"/>
      <c r="G35" s="37"/>
      <c r="H35" s="37"/>
      <c r="I35" s="24">
        <v>1</v>
      </c>
      <c r="J35" s="25">
        <f t="shared" si="16"/>
        <v>0</v>
      </c>
      <c r="K35" s="25">
        <f t="shared" si="17"/>
        <v>0</v>
      </c>
      <c r="L35" s="25">
        <f t="shared" si="18"/>
        <v>0</v>
      </c>
      <c r="M35" s="25">
        <f t="shared" si="19"/>
        <v>0</v>
      </c>
      <c r="N35" s="26">
        <f t="shared" si="20"/>
        <v>0</v>
      </c>
      <c r="O35" s="4"/>
    </row>
    <row r="36" spans="1:15" ht="15.75" thickBot="1">
      <c r="A36" s="31"/>
      <c r="B36" s="32"/>
      <c r="C36" s="27"/>
      <c r="D36" s="27" t="s">
        <v>61</v>
      </c>
      <c r="E36" s="28"/>
      <c r="F36" s="28"/>
      <c r="G36" s="38"/>
      <c r="H36" s="38"/>
      <c r="I36" s="28"/>
      <c r="J36" s="29">
        <f>SUM(J33:J35)</f>
        <v>0</v>
      </c>
      <c r="K36" s="29">
        <f t="shared" ref="K36:N36" si="21">SUM(K33:K35)</f>
        <v>0</v>
      </c>
      <c r="L36" s="29">
        <f t="shared" si="21"/>
        <v>0</v>
      </c>
      <c r="M36" s="29">
        <f t="shared" si="21"/>
        <v>0</v>
      </c>
      <c r="N36" s="30">
        <f t="shared" si="21"/>
        <v>0</v>
      </c>
      <c r="O36" s="4"/>
    </row>
    <row r="37" spans="1:15">
      <c r="A37" s="4"/>
      <c r="B37" s="4"/>
      <c r="C37" s="4"/>
      <c r="D37" s="4"/>
      <c r="E37" s="5"/>
      <c r="F37" s="5"/>
      <c r="G37" s="5"/>
      <c r="H37" s="5"/>
      <c r="I37" s="5"/>
      <c r="J37" s="4"/>
      <c r="K37" s="4"/>
      <c r="L37" s="4"/>
      <c r="M37" s="4"/>
      <c r="N37" s="4"/>
      <c r="O37" s="4"/>
    </row>
  </sheetData>
  <mergeCells count="6">
    <mergeCell ref="J2:N2"/>
    <mergeCell ref="A2:A3"/>
    <mergeCell ref="B2:B3"/>
    <mergeCell ref="C2:C3"/>
    <mergeCell ref="D2:D3"/>
    <mergeCell ref="E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B7A62-AA65-482D-A495-A13F97626784}">
  <dimension ref="A1:AD7"/>
  <sheetViews>
    <sheetView tabSelected="1" zoomScale="70" zoomScaleNormal="70" workbookViewId="0">
      <selection activeCell="I23" sqref="I23"/>
    </sheetView>
  </sheetViews>
  <sheetFormatPr defaultRowHeight="15"/>
  <sheetData>
    <row r="1" spans="1:30" ht="18" thickBot="1">
      <c r="A1" s="39" t="s">
        <v>73</v>
      </c>
      <c r="B1" s="40"/>
      <c r="C1" s="40"/>
      <c r="D1" s="40"/>
      <c r="E1" s="40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2"/>
    </row>
    <row r="2" spans="1:30" ht="16.5" thickTop="1">
      <c r="A2" s="172" t="s">
        <v>74</v>
      </c>
      <c r="B2" s="174" t="s">
        <v>75</v>
      </c>
      <c r="C2" s="174"/>
      <c r="D2" s="174"/>
      <c r="E2" s="174"/>
      <c r="F2" s="43"/>
      <c r="G2" s="175">
        <v>2022</v>
      </c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5">
        <v>2023</v>
      </c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7"/>
    </row>
    <row r="3" spans="1:30" ht="16.5" thickBot="1">
      <c r="A3" s="173"/>
      <c r="B3" s="44" t="s">
        <v>76</v>
      </c>
      <c r="C3" s="44" t="s">
        <v>3</v>
      </c>
      <c r="D3" s="44" t="s">
        <v>77</v>
      </c>
      <c r="E3" s="44" t="s">
        <v>78</v>
      </c>
      <c r="F3" s="45"/>
      <c r="G3" s="46">
        <v>1</v>
      </c>
      <c r="H3" s="46">
        <v>2</v>
      </c>
      <c r="I3" s="46">
        <v>3</v>
      </c>
      <c r="J3" s="46">
        <v>4</v>
      </c>
      <c r="K3" s="46">
        <v>5</v>
      </c>
      <c r="L3" s="46">
        <v>6</v>
      </c>
      <c r="M3" s="46">
        <v>7</v>
      </c>
      <c r="N3" s="46">
        <v>8</v>
      </c>
      <c r="O3" s="46">
        <v>9</v>
      </c>
      <c r="P3" s="46">
        <v>10</v>
      </c>
      <c r="Q3" s="46">
        <v>11</v>
      </c>
      <c r="R3" s="46">
        <v>12</v>
      </c>
      <c r="S3" s="46">
        <v>1</v>
      </c>
      <c r="T3" s="46">
        <v>2</v>
      </c>
      <c r="U3" s="46">
        <v>3</v>
      </c>
      <c r="V3" s="46">
        <v>4</v>
      </c>
      <c r="W3" s="46">
        <v>5</v>
      </c>
      <c r="X3" s="46">
        <v>6</v>
      </c>
      <c r="Y3" s="46">
        <v>7</v>
      </c>
      <c r="Z3" s="46">
        <v>8</v>
      </c>
      <c r="AA3" s="46">
        <v>9</v>
      </c>
      <c r="AB3" s="46">
        <v>10</v>
      </c>
      <c r="AC3" s="46">
        <v>11</v>
      </c>
      <c r="AD3" s="47">
        <v>12</v>
      </c>
    </row>
    <row r="4" spans="1:30" ht="17.25" thickTop="1" thickBot="1">
      <c r="A4" s="48"/>
      <c r="B4" s="49"/>
      <c r="C4" s="50"/>
      <c r="D4" s="50"/>
      <c r="E4" s="50"/>
      <c r="F4" s="51"/>
      <c r="G4" s="52" t="s">
        <v>79</v>
      </c>
      <c r="H4" s="53" t="s">
        <v>79</v>
      </c>
      <c r="I4" s="53" t="s">
        <v>79</v>
      </c>
      <c r="J4" s="53" t="s">
        <v>79</v>
      </c>
      <c r="K4" s="53" t="s">
        <v>79</v>
      </c>
      <c r="L4" s="53" t="s">
        <v>79</v>
      </c>
      <c r="M4" s="53" t="s">
        <v>79</v>
      </c>
      <c r="N4" s="53" t="s">
        <v>79</v>
      </c>
      <c r="O4" s="53" t="s">
        <v>79</v>
      </c>
      <c r="P4" s="53" t="s">
        <v>79</v>
      </c>
      <c r="Q4" s="53" t="s">
        <v>79</v>
      </c>
      <c r="R4" s="54" t="s">
        <v>79</v>
      </c>
      <c r="S4" s="52" t="s">
        <v>79</v>
      </c>
      <c r="T4" s="53" t="s">
        <v>79</v>
      </c>
      <c r="U4" s="53" t="s">
        <v>79</v>
      </c>
      <c r="V4" s="53" t="s">
        <v>79</v>
      </c>
      <c r="W4" s="53" t="s">
        <v>79</v>
      </c>
      <c r="X4" s="53" t="s">
        <v>79</v>
      </c>
      <c r="Y4" s="53" t="s">
        <v>79</v>
      </c>
      <c r="Z4" s="53" t="s">
        <v>79</v>
      </c>
      <c r="AA4" s="53" t="s">
        <v>79</v>
      </c>
      <c r="AB4" s="53" t="s">
        <v>79</v>
      </c>
      <c r="AC4" s="53" t="s">
        <v>79</v>
      </c>
      <c r="AD4" s="55" t="s">
        <v>79</v>
      </c>
    </row>
    <row r="5" spans="1:30" ht="18" thickTop="1">
      <c r="A5" s="178" t="s">
        <v>73</v>
      </c>
      <c r="B5" s="179"/>
      <c r="C5" s="180"/>
      <c r="D5" s="56"/>
      <c r="E5" s="56"/>
      <c r="F5" s="57"/>
      <c r="G5" s="58"/>
      <c r="H5" s="59"/>
      <c r="I5" s="60"/>
      <c r="J5" s="61"/>
      <c r="K5" s="62"/>
      <c r="L5" s="63"/>
      <c r="M5" s="64"/>
      <c r="N5" s="59"/>
      <c r="O5" s="60"/>
      <c r="P5" s="61"/>
      <c r="Q5" s="62"/>
      <c r="R5" s="65"/>
      <c r="S5" s="58"/>
      <c r="T5" s="59"/>
      <c r="U5" s="60"/>
      <c r="V5" s="61"/>
      <c r="W5" s="62"/>
      <c r="X5" s="63"/>
      <c r="Y5" s="64"/>
      <c r="Z5" s="59"/>
      <c r="AA5" s="60"/>
      <c r="AB5" s="61"/>
      <c r="AC5" s="62"/>
      <c r="AD5" s="66"/>
    </row>
    <row r="6" spans="1:30" ht="22.5">
      <c r="A6" s="67">
        <v>1</v>
      </c>
      <c r="B6" s="68" t="s">
        <v>46</v>
      </c>
      <c r="C6" s="68" t="s">
        <v>18</v>
      </c>
      <c r="D6" s="69" t="s">
        <v>29</v>
      </c>
      <c r="E6" s="69" t="s">
        <v>80</v>
      </c>
      <c r="F6" s="70">
        <v>1</v>
      </c>
      <c r="G6" s="71" t="s">
        <v>42</v>
      </c>
      <c r="H6" s="72"/>
      <c r="I6" s="73"/>
      <c r="J6" s="74" t="s">
        <v>43</v>
      </c>
      <c r="K6" s="75"/>
      <c r="L6" s="76"/>
      <c r="M6" s="74" t="s">
        <v>42</v>
      </c>
      <c r="N6" s="72"/>
      <c r="O6" s="73"/>
      <c r="P6" s="74" t="s">
        <v>41</v>
      </c>
      <c r="Q6" s="75"/>
      <c r="R6" s="77"/>
      <c r="S6" s="71" t="s">
        <v>44</v>
      </c>
      <c r="T6" s="72"/>
      <c r="U6" s="73"/>
      <c r="V6" s="74" t="s">
        <v>41</v>
      </c>
      <c r="W6" s="75"/>
      <c r="X6" s="76"/>
      <c r="Y6" s="74" t="s">
        <v>42</v>
      </c>
      <c r="Z6" s="72"/>
      <c r="AA6" s="73"/>
      <c r="AB6" s="74" t="s">
        <v>43</v>
      </c>
      <c r="AC6" s="75"/>
      <c r="AD6" s="78"/>
    </row>
    <row r="7" spans="1:30" ht="22.5">
      <c r="A7" s="67">
        <v>3</v>
      </c>
      <c r="B7" s="68" t="s">
        <v>62</v>
      </c>
      <c r="C7" s="68" t="s">
        <v>18</v>
      </c>
      <c r="D7" s="69" t="s">
        <v>29</v>
      </c>
      <c r="E7" s="69" t="s">
        <v>80</v>
      </c>
      <c r="F7" s="70">
        <v>3</v>
      </c>
      <c r="G7" s="71"/>
      <c r="H7" s="72"/>
      <c r="I7" s="73" t="s">
        <v>43</v>
      </c>
      <c r="J7" s="74"/>
      <c r="K7" s="75"/>
      <c r="L7" s="76" t="s">
        <v>42</v>
      </c>
      <c r="M7" s="74"/>
      <c r="N7" s="72"/>
      <c r="O7" s="73" t="s">
        <v>41</v>
      </c>
      <c r="P7" s="74"/>
      <c r="Q7" s="75"/>
      <c r="R7" s="77" t="s">
        <v>44</v>
      </c>
      <c r="S7" s="71"/>
      <c r="T7" s="72"/>
      <c r="U7" s="73" t="s">
        <v>41</v>
      </c>
      <c r="V7" s="74"/>
      <c r="W7" s="75"/>
      <c r="X7" s="76" t="s">
        <v>42</v>
      </c>
      <c r="Y7" s="74"/>
      <c r="Z7" s="72"/>
      <c r="AA7" s="73" t="s">
        <v>43</v>
      </c>
      <c r="AB7" s="74"/>
      <c r="AC7" s="75"/>
      <c r="AD7" s="78" t="s">
        <v>42</v>
      </c>
    </row>
  </sheetData>
  <mergeCells count="5">
    <mergeCell ref="A2:A3"/>
    <mergeCell ref="B2:E2"/>
    <mergeCell ref="G2:R2"/>
    <mergeCell ref="S2:AD2"/>
    <mergeCell ref="A5:C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Olah Data Skripsi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akhmad prasetyo arbi</dc:creator>
  <cp:lastModifiedBy>akhmad prasetyo arbi</cp:lastModifiedBy>
  <dcterms:created xsi:type="dcterms:W3CDTF">2023-11-23T06:12:21Z</dcterms:created>
  <dcterms:modified xsi:type="dcterms:W3CDTF">2025-06-20T02:15:16Z</dcterms:modified>
</cp:coreProperties>
</file>